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1. Intrum.com\3. Corp pages + IR\"/>
    </mc:Choice>
  </mc:AlternateContent>
  <bookViews>
    <workbookView xWindow="0" yWindow="0" windowWidth="28800" windowHeight="11700" tabRatio="713"/>
  </bookViews>
  <sheets>
    <sheet name="Examples Unsecured" sheetId="11" r:id="rId1"/>
    <sheet name="Examples Secured" sheetId="18" r:id="rId2"/>
    <sheet name="Examples Revaluation" sheetId="17" r:id="rId3"/>
    <sheet name="BPO Treatment" sheetId="16" r:id="rId4"/>
    <sheet name="Intesa in Financial Statements" sheetId="19" r:id="rId5"/>
  </sheets>
  <definedNames>
    <definedName name="_xlnm.Print_Area" localSheetId="2">'Examples Revaluation'!$B$2:$T$21</definedName>
    <definedName name="_xlnm.Print_Area" localSheetId="1">'Examples Secured'!$B$2:$O$21</definedName>
    <definedName name="_xlnm.Print_Area" localSheetId="0">'Examples Unsecured'!$B$2:$T$21</definedName>
  </definedNames>
  <calcPr calcId="162913" iterateDelta="1E-4"/>
</workbook>
</file>

<file path=xl/calcChain.xml><?xml version="1.0" encoding="utf-8"?>
<calcChain xmlns="http://schemas.openxmlformats.org/spreadsheetml/2006/main">
  <c r="N8" i="16" l="1"/>
  <c r="C13" i="16"/>
  <c r="K9" i="16" l="1"/>
  <c r="G9" i="16"/>
  <c r="C9" i="16"/>
  <c r="J9" i="16"/>
  <c r="F9" i="16"/>
  <c r="I9" i="16"/>
  <c r="E9" i="16"/>
  <c r="L9" i="16"/>
  <c r="H9" i="16"/>
  <c r="D9" i="16"/>
  <c r="D13" i="16"/>
  <c r="E13" i="16"/>
  <c r="F13" i="16"/>
  <c r="G13" i="16"/>
  <c r="H13" i="16"/>
  <c r="I13" i="16"/>
  <c r="J13" i="16"/>
  <c r="K13" i="16"/>
  <c r="L13" i="16"/>
  <c r="C18" i="16"/>
  <c r="C19" i="16" s="1"/>
  <c r="H10" i="16" l="1"/>
  <c r="H12" i="16" s="1"/>
  <c r="F10" i="16"/>
  <c r="F14" i="16" s="1"/>
  <c r="F15" i="16" s="1"/>
  <c r="F16" i="16" s="1"/>
  <c r="F12" i="16"/>
  <c r="K10" i="16"/>
  <c r="K12" i="16" s="1"/>
  <c r="L10" i="16"/>
  <c r="L12" i="16"/>
  <c r="J10" i="16"/>
  <c r="J12" i="16" s="1"/>
  <c r="E10" i="16"/>
  <c r="E14" i="16" s="1"/>
  <c r="E15" i="16" s="1"/>
  <c r="E16" i="16" s="1"/>
  <c r="C10" i="16"/>
  <c r="C14" i="16" s="1"/>
  <c r="C12" i="16"/>
  <c r="D10" i="16"/>
  <c r="D12" i="16" s="1"/>
  <c r="I10" i="16"/>
  <c r="I14" i="16" s="1"/>
  <c r="I15" i="16" s="1"/>
  <c r="I16" i="16" s="1"/>
  <c r="I12" i="16"/>
  <c r="G10" i="16"/>
  <c r="G12" i="16" s="1"/>
  <c r="E5" i="18"/>
  <c r="E5" i="11"/>
  <c r="N29" i="18"/>
  <c r="N25" i="18"/>
  <c r="M12" i="18"/>
  <c r="M13" i="18" s="1"/>
  <c r="L12" i="18"/>
  <c r="L13" i="18" s="1"/>
  <c r="K12" i="18"/>
  <c r="K13" i="18" s="1"/>
  <c r="J12" i="18"/>
  <c r="J13" i="18" s="1"/>
  <c r="I12" i="18"/>
  <c r="I13" i="18" s="1"/>
  <c r="H12" i="18"/>
  <c r="H13" i="18" s="1"/>
  <c r="G12" i="18"/>
  <c r="G13" i="18" s="1"/>
  <c r="F12" i="18"/>
  <c r="F13" i="18" s="1"/>
  <c r="E12" i="18"/>
  <c r="E13" i="18" s="1"/>
  <c r="D12" i="18"/>
  <c r="C12" i="18"/>
  <c r="C13" i="18" s="1"/>
  <c r="N11" i="18"/>
  <c r="R16" i="17"/>
  <c r="R12" i="17"/>
  <c r="R13" i="17" s="1"/>
  <c r="Q12" i="17"/>
  <c r="Q13" i="17" s="1"/>
  <c r="P12" i="17"/>
  <c r="P13" i="17" s="1"/>
  <c r="O12" i="17"/>
  <c r="O13" i="17" s="1"/>
  <c r="N12" i="17"/>
  <c r="N13" i="17" s="1"/>
  <c r="M12" i="17"/>
  <c r="M13" i="17" s="1"/>
  <c r="L12" i="17"/>
  <c r="L13" i="17" s="1"/>
  <c r="K12" i="17"/>
  <c r="K13" i="17" s="1"/>
  <c r="J12" i="17"/>
  <c r="J13" i="17" s="1"/>
  <c r="I12" i="17"/>
  <c r="I13" i="17" s="1"/>
  <c r="H12" i="17"/>
  <c r="H13" i="17" s="1"/>
  <c r="G12" i="17"/>
  <c r="F12" i="17"/>
  <c r="F13" i="17" s="1"/>
  <c r="E12" i="17"/>
  <c r="E13" i="17" s="1"/>
  <c r="D12" i="17"/>
  <c r="D13" i="17" s="1"/>
  <c r="C12" i="17"/>
  <c r="C13" i="17" s="1"/>
  <c r="S11" i="17"/>
  <c r="E12" i="16" l="1"/>
  <c r="J14" i="16"/>
  <c r="J15" i="16" s="1"/>
  <c r="J16" i="16" s="1"/>
  <c r="G14" i="16"/>
  <c r="G15" i="16" s="1"/>
  <c r="G16" i="16" s="1"/>
  <c r="H14" i="16"/>
  <c r="H15" i="16" s="1"/>
  <c r="H16" i="16" s="1"/>
  <c r="D14" i="16"/>
  <c r="D15" i="16" s="1"/>
  <c r="D16" i="16" s="1"/>
  <c r="N12" i="18"/>
  <c r="D13" i="18"/>
  <c r="N13" i="18" s="1"/>
  <c r="S12" i="17"/>
  <c r="G13" i="17"/>
  <c r="S13" i="17" s="1"/>
  <c r="S31" i="11"/>
  <c r="S28" i="11"/>
  <c r="S25" i="11"/>
  <c r="D6" i="18" l="1"/>
  <c r="F15" i="18" s="1"/>
  <c r="D6" i="17"/>
  <c r="Q15" i="17" s="1"/>
  <c r="D12" i="11"/>
  <c r="D13" i="11" s="1"/>
  <c r="D15" i="18" l="1"/>
  <c r="M15" i="18"/>
  <c r="L16" i="18" s="1"/>
  <c r="J15" i="18"/>
  <c r="I16" i="18" s="1"/>
  <c r="H15" i="18"/>
  <c r="G16" i="18" s="1"/>
  <c r="G15" i="18"/>
  <c r="F16" i="18" s="1"/>
  <c r="F19" i="18" s="1"/>
  <c r="I15" i="18"/>
  <c r="H16" i="18" s="1"/>
  <c r="L15" i="18"/>
  <c r="K16" i="18" s="1"/>
  <c r="K15" i="18"/>
  <c r="J16" i="18" s="1"/>
  <c r="E15" i="18"/>
  <c r="D16" i="18" s="1"/>
  <c r="E16" i="18"/>
  <c r="D15" i="17"/>
  <c r="F15" i="17"/>
  <c r="E16" i="17" s="1"/>
  <c r="E15" i="17"/>
  <c r="D16" i="17" s="1"/>
  <c r="G15" i="17"/>
  <c r="F16" i="17" s="1"/>
  <c r="H15" i="17"/>
  <c r="G16" i="17" s="1"/>
  <c r="J15" i="17"/>
  <c r="I16" i="17" s="1"/>
  <c r="I15" i="17"/>
  <c r="H16" i="17" s="1"/>
  <c r="K15" i="17"/>
  <c r="J16" i="17" s="1"/>
  <c r="L15" i="17"/>
  <c r="K16" i="17" s="1"/>
  <c r="N15" i="17"/>
  <c r="M16" i="17" s="1"/>
  <c r="M15" i="17"/>
  <c r="L16" i="17" s="1"/>
  <c r="O15" i="17"/>
  <c r="N16" i="17" s="1"/>
  <c r="P15" i="17"/>
  <c r="O16" i="17" s="1"/>
  <c r="R15" i="17"/>
  <c r="Q16" i="17" s="1"/>
  <c r="Q19" i="17" s="1"/>
  <c r="P16" i="17"/>
  <c r="R16" i="11"/>
  <c r="C12" i="11"/>
  <c r="C13" i="11" s="1"/>
  <c r="D19" i="18" l="1"/>
  <c r="D20" i="18" s="1"/>
  <c r="M19" i="17"/>
  <c r="E19" i="17"/>
  <c r="E20" i="17" s="1"/>
  <c r="L19" i="18"/>
  <c r="L20" i="18" s="1"/>
  <c r="J19" i="18"/>
  <c r="J20" i="18" s="1"/>
  <c r="E19" i="18"/>
  <c r="E20" i="18" s="1"/>
  <c r="I17" i="18"/>
  <c r="K19" i="18"/>
  <c r="K20" i="18" s="1"/>
  <c r="G19" i="18"/>
  <c r="I19" i="18"/>
  <c r="L17" i="18"/>
  <c r="H19" i="18"/>
  <c r="H20" i="18" s="1"/>
  <c r="M19" i="18"/>
  <c r="M17" i="18"/>
  <c r="J17" i="18"/>
  <c r="H17" i="18"/>
  <c r="K17" i="18"/>
  <c r="G17" i="18"/>
  <c r="J19" i="17"/>
  <c r="R19" i="17"/>
  <c r="N19" i="17"/>
  <c r="N20" i="17" s="1"/>
  <c r="F19" i="17"/>
  <c r="R17" i="17"/>
  <c r="L19" i="17"/>
  <c r="H19" i="17"/>
  <c r="H20" i="17" s="1"/>
  <c r="D19" i="17"/>
  <c r="D17" i="18"/>
  <c r="F20" i="18"/>
  <c r="F17" i="18"/>
  <c r="E17" i="18"/>
  <c r="I19" i="17"/>
  <c r="I20" i="17" s="1"/>
  <c r="O19" i="17"/>
  <c r="K19" i="17"/>
  <c r="G19" i="17"/>
  <c r="P19" i="17"/>
  <c r="N17" i="17"/>
  <c r="P17" i="17"/>
  <c r="L17" i="17"/>
  <c r="G17" i="17"/>
  <c r="Q17" i="17"/>
  <c r="K17" i="17"/>
  <c r="H17" i="17"/>
  <c r="J17" i="17"/>
  <c r="F17" i="17"/>
  <c r="D17" i="17"/>
  <c r="Q20" i="17"/>
  <c r="M17" i="17"/>
  <c r="I17" i="17"/>
  <c r="E17" i="17"/>
  <c r="O17" i="17"/>
  <c r="M20" i="17" l="1"/>
  <c r="J20" i="17"/>
  <c r="I20" i="18"/>
  <c r="N17" i="18"/>
  <c r="M20" i="18"/>
  <c r="G20" i="18"/>
  <c r="N19" i="18"/>
  <c r="N20" i="18" s="1"/>
  <c r="K20" i="17"/>
  <c r="P20" i="17"/>
  <c r="D20" i="17"/>
  <c r="R20" i="17"/>
  <c r="L20" i="17"/>
  <c r="F20" i="17"/>
  <c r="G20" i="17"/>
  <c r="O20" i="17"/>
  <c r="S19" i="17"/>
  <c r="S20" i="17" s="1"/>
  <c r="S17" i="17"/>
  <c r="P12" i="11" l="1"/>
  <c r="J12" i="11"/>
  <c r="I12" i="11"/>
  <c r="N12" i="11"/>
  <c r="F12" i="11"/>
  <c r="M12" i="11"/>
  <c r="G12" i="11"/>
  <c r="H12" i="11"/>
  <c r="O12" i="11"/>
  <c r="L12" i="11"/>
  <c r="R12" i="11"/>
  <c r="Q12" i="11"/>
  <c r="K12" i="11"/>
  <c r="E12" i="11"/>
  <c r="P13" i="11" l="1"/>
  <c r="S11" i="11"/>
  <c r="K13" i="11"/>
  <c r="J13" i="11"/>
  <c r="O13" i="11"/>
  <c r="E13" i="11"/>
  <c r="H13" i="11"/>
  <c r="N13" i="11"/>
  <c r="L13" i="11"/>
  <c r="Q13" i="11"/>
  <c r="F13" i="11"/>
  <c r="R13" i="11"/>
  <c r="G13" i="11"/>
  <c r="I13" i="11"/>
  <c r="M13" i="11"/>
  <c r="D6" i="11" l="1"/>
  <c r="D15" i="11" s="1"/>
  <c r="S12" i="11"/>
  <c r="E15" i="11" l="1"/>
  <c r="S13" i="11"/>
  <c r="P15" i="11" l="1"/>
  <c r="R15" i="11"/>
  <c r="O15" i="11"/>
  <c r="H15" i="11"/>
  <c r="N15" i="11"/>
  <c r="M15" i="11"/>
  <c r="Q15" i="11"/>
  <c r="K15" i="11"/>
  <c r="J15" i="11"/>
  <c r="I15" i="11"/>
  <c r="G15" i="11"/>
  <c r="F15" i="11"/>
  <c r="L15" i="11"/>
  <c r="D16" i="11" l="1"/>
  <c r="D17" i="11" s="1"/>
  <c r="K16" i="11"/>
  <c r="K19" i="11" s="1"/>
  <c r="I16" i="11"/>
  <c r="I19" i="11" s="1"/>
  <c r="M16" i="11"/>
  <c r="M19" i="11" s="1"/>
  <c r="R19" i="11"/>
  <c r="R17" i="11"/>
  <c r="Q16" i="11"/>
  <c r="Q19" i="11" s="1"/>
  <c r="N16" i="11"/>
  <c r="N19" i="11" s="1"/>
  <c r="H16" i="11"/>
  <c r="H19" i="11" s="1"/>
  <c r="G16" i="11"/>
  <c r="G19" i="11" s="1"/>
  <c r="L16" i="11"/>
  <c r="L19" i="11" s="1"/>
  <c r="E16" i="11"/>
  <c r="E19" i="11" s="1"/>
  <c r="E20" i="11" s="1"/>
  <c r="J16" i="11"/>
  <c r="J19" i="11" s="1"/>
  <c r="F16" i="11"/>
  <c r="F19" i="11" s="1"/>
  <c r="P16" i="11"/>
  <c r="P19" i="11" s="1"/>
  <c r="O16" i="11"/>
  <c r="O19" i="11" s="1"/>
  <c r="I17" i="11" l="1"/>
  <c r="D19" i="11"/>
  <c r="S19" i="11" s="1"/>
  <c r="S20" i="11" s="1"/>
  <c r="N17" i="11"/>
  <c r="Q17" i="11"/>
  <c r="P17" i="11"/>
  <c r="O17" i="11"/>
  <c r="F17" i="11"/>
  <c r="G17" i="11"/>
  <c r="E17" i="11"/>
  <c r="K17" i="11"/>
  <c r="M17" i="11"/>
  <c r="O20" i="11"/>
  <c r="Q20" i="11"/>
  <c r="M20" i="11"/>
  <c r="J20" i="11"/>
  <c r="L20" i="11"/>
  <c r="H17" i="11"/>
  <c r="J17" i="11"/>
  <c r="L17" i="11"/>
  <c r="P20" i="11"/>
  <c r="F20" i="11"/>
  <c r="G20" i="11"/>
  <c r="H20" i="11"/>
  <c r="N20" i="11"/>
  <c r="R20" i="11"/>
  <c r="I20" i="11"/>
  <c r="K20" i="11"/>
  <c r="S17" i="11" l="1"/>
  <c r="D20" i="11"/>
  <c r="D18" i="16" l="1"/>
  <c r="D19" i="16" l="1"/>
  <c r="E18" i="16" l="1"/>
  <c r="E19" i="16" l="1"/>
  <c r="F18" i="16" s="1"/>
  <c r="F19" i="16" l="1"/>
  <c r="G18" i="16" s="1"/>
  <c r="G19" i="16" l="1"/>
  <c r="H18" i="16" s="1"/>
  <c r="H19" i="16" l="1"/>
  <c r="I18" i="16" s="1"/>
  <c r="I19" i="16" l="1"/>
  <c r="J18" i="16" s="1"/>
  <c r="J19" i="16" l="1"/>
  <c r="K18" i="16" s="1"/>
  <c r="K19" i="16" l="1"/>
  <c r="L18" i="16" s="1"/>
  <c r="L19" i="16" l="1"/>
  <c r="K14" i="16"/>
  <c r="K15" i="16" s="1"/>
  <c r="K16" i="16" l="1"/>
  <c r="L14" i="16"/>
  <c r="L15" i="16" s="1"/>
  <c r="L16" i="16" l="1"/>
  <c r="C15" i="16"/>
  <c r="C16" i="16" s="1"/>
</calcChain>
</file>

<file path=xl/sharedStrings.xml><?xml version="1.0" encoding="utf-8"?>
<sst xmlns="http://schemas.openxmlformats.org/spreadsheetml/2006/main" count="177" uniqueCount="95">
  <si>
    <t>year</t>
  </si>
  <si>
    <t>Total</t>
  </si>
  <si>
    <t>EBIT</t>
  </si>
  <si>
    <t>Cash flow distribution</t>
  </si>
  <si>
    <t>Invested amount</t>
  </si>
  <si>
    <t>Gross collection</t>
  </si>
  <si>
    <t>Internal Rate of Return</t>
  </si>
  <si>
    <t>Collection cost</t>
  </si>
  <si>
    <t>Year</t>
  </si>
  <si>
    <t>Net collection</t>
  </si>
  <si>
    <t>Opening carrying amount</t>
  </si>
  <si>
    <t>Closing carrying amount</t>
  </si>
  <si>
    <t>Average carrying amount</t>
  </si>
  <si>
    <t>Amortisation</t>
  </si>
  <si>
    <t>Amortisation rate (amortisation/gross collection)</t>
  </si>
  <si>
    <t xml:space="preserve">Gross collection </t>
  </si>
  <si>
    <t>Example</t>
  </si>
  <si>
    <t>Front end</t>
  </si>
  <si>
    <t>Flat</t>
  </si>
  <si>
    <t xml:space="preserve"> </t>
  </si>
  <si>
    <t>CF dist</t>
  </si>
  <si>
    <t>amortiz</t>
  </si>
  <si>
    <t>Insert the cash collection profile from below</t>
  </si>
  <si>
    <t>Insert the profile in row 11 above and..</t>
  </si>
  <si>
    <t>read out the amortization here</t>
  </si>
  <si>
    <t>Flatter Curve</t>
  </si>
  <si>
    <t>IRR</t>
  </si>
  <si>
    <t>Cash Multiple</t>
  </si>
  <si>
    <t>Rapid rise to Peak</t>
  </si>
  <si>
    <t>Gradual Rise</t>
  </si>
  <si>
    <t>Assume Portfolio overperforms</t>
  </si>
  <si>
    <t xml:space="preserve">Increase Gross Collections rises by 10% </t>
  </si>
  <si>
    <t>IRR increase and this is reflected in our reporting systems</t>
  </si>
  <si>
    <t>Amortisation rates change slightly</t>
  </si>
  <si>
    <t>Assume Portfolio overperforms heavily - and IRR would rise above "max" limit</t>
  </si>
  <si>
    <t>Increase gross collections by 50%</t>
  </si>
  <si>
    <t>IRR now needs to come down to "max"</t>
  </si>
  <si>
    <t>Reset Book Value - invested amount in this example to lower IRR</t>
  </si>
  <si>
    <t>This changed book value becomes a revaluation seen in the P&amp;L</t>
  </si>
  <si>
    <t>Amortization also changes in step with  this</t>
  </si>
  <si>
    <t>Called a revaluation within the range and not resulting in any P&amp;L effect</t>
  </si>
  <si>
    <t>All in €m</t>
  </si>
  <si>
    <t>Investment in BPO</t>
  </si>
  <si>
    <t>CtC %</t>
  </si>
  <si>
    <t>SLE</t>
  </si>
  <si>
    <t>Margin</t>
  </si>
  <si>
    <t>BV IB</t>
  </si>
  <si>
    <t>BV OB</t>
  </si>
  <si>
    <t>Straight line amortization IFRS</t>
  </si>
  <si>
    <t>Intesa in the Financial Statements</t>
  </si>
  <si>
    <t>Platform JV</t>
  </si>
  <si>
    <t xml:space="preserve">Minority Equity investment in Portfolio </t>
  </si>
  <si>
    <t>P&amp;L</t>
  </si>
  <si>
    <t>CMS Revenues</t>
  </si>
  <si>
    <t>x</t>
  </si>
  <si>
    <t>CMS Costs</t>
  </si>
  <si>
    <t>CMS SLE</t>
  </si>
  <si>
    <t>Portfolio Revenues</t>
  </si>
  <si>
    <t>Portfolio Costs</t>
  </si>
  <si>
    <t>Participations in associated companies and joint ventures</t>
  </si>
  <si>
    <t>Portfolio SLE</t>
  </si>
  <si>
    <t>Unallocated Cost</t>
  </si>
  <si>
    <t>Interest</t>
  </si>
  <si>
    <t>Interest assoicated with debt to fund initial investments</t>
  </si>
  <si>
    <t xml:space="preserve">Tax </t>
  </si>
  <si>
    <t>Portfolio income will be taxed in Intrum</t>
  </si>
  <si>
    <t>Non-controlling interests</t>
  </si>
  <si>
    <t>49% of Platform SPV paid to Intesa</t>
  </si>
  <si>
    <t>Income</t>
  </si>
  <si>
    <t>BS</t>
  </si>
  <si>
    <t>Goodwill</t>
  </si>
  <si>
    <t>Intangible Assets</t>
  </si>
  <si>
    <t>Value of Intesa servicing contract will be depreciated</t>
  </si>
  <si>
    <t>Shares and participations in associated companies and joint ventures</t>
  </si>
  <si>
    <t>Will be amortized as portfolio is consumed</t>
  </si>
  <si>
    <t>Cash</t>
  </si>
  <si>
    <t>Will increase as cash flows from JV and SPV</t>
  </si>
  <si>
    <t>Assets</t>
  </si>
  <si>
    <t>Retained Earnings</t>
  </si>
  <si>
    <t>Will increase</t>
  </si>
  <si>
    <t>Debt</t>
  </si>
  <si>
    <t>Equity and Liabilities</t>
  </si>
  <si>
    <t>Liability for Shareholders’ equity attributable to non-controlling interests</t>
  </si>
  <si>
    <t>Total Shareholder Equity and Liabilities</t>
  </si>
  <si>
    <t>Production costs</t>
  </si>
  <si>
    <t>Intangibles Depreciation</t>
  </si>
  <si>
    <t>Total Costs</t>
  </si>
  <si>
    <t>Comission</t>
  </si>
  <si>
    <t>Comission distribution</t>
  </si>
  <si>
    <t>EBITDA</t>
  </si>
  <si>
    <t>UNSECURED</t>
  </si>
  <si>
    <t>SECURED</t>
  </si>
  <si>
    <t>REVALUATION</t>
  </si>
  <si>
    <t>BPO treatment</t>
  </si>
  <si>
    <t>INTESA SANPAOLO in 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</si>
</sst>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0.0%"/>
  </numFmts>
  <fonts count="9" x14ac:knownFonts="1">
    <font>
      <sz val="10"/>
      <name val="Arial"/>
    </font>
    <font>
      <sz val="10"/>
      <name val="Arial"/>
      <family val="2"/>
    </font>
    <font>
      <sz val="14"/>
      <name val="Intrum Sans"/>
      <family val="3"/>
    </font>
    <font>
      <sz val="10"/>
      <name val="Intrum Sans"/>
      <family val="3"/>
    </font>
    <font>
      <b/>
      <i/>
      <sz val="10"/>
      <color theme="1"/>
      <name val="Intrum Sans"/>
      <family val="3"/>
    </font>
    <font>
      <b/>
      <sz val="10"/>
      <name val="Intrum Sans"/>
      <family val="3"/>
    </font>
    <font>
      <b/>
      <sz val="10"/>
      <color theme="1"/>
      <name val="Intrum Sans"/>
      <family val="3"/>
    </font>
    <font>
      <b/>
      <sz val="14"/>
      <color theme="1"/>
      <name val="Intrum Sans"/>
      <family val="3"/>
    </font>
    <font>
      <b/>
      <sz val="11"/>
      <color theme="1"/>
      <name val="Intrum Sans"/>
      <family val="3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3" borderId="0" xfId="0" applyFont="1" applyFill="1"/>
    <xf numFmtId="0" fontId="3" fillId="0" borderId="0" xfId="0" applyFont="1"/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9" fontId="4" fillId="0" borderId="0" xfId="1" applyFont="1" applyAlignment="1">
      <alignment horizontal="center"/>
    </xf>
    <xf numFmtId="1" fontId="3" fillId="0" borderId="0" xfId="0" applyNumberFormat="1" applyFont="1"/>
    <xf numFmtId="1" fontId="3" fillId="0" borderId="0" xfId="0" applyNumberFormat="1" applyFont="1" applyFill="1" applyAlignment="1">
      <alignment horizontal="center"/>
    </xf>
    <xf numFmtId="9" fontId="3" fillId="0" borderId="0" xfId="0" applyNumberFormat="1" applyFont="1" applyAlignment="1">
      <alignment horizontal="center"/>
    </xf>
    <xf numFmtId="9" fontId="3" fillId="2" borderId="0" xfId="0" applyNumberFormat="1" applyFont="1" applyFill="1" applyAlignment="1">
      <alignment horizontal="center"/>
    </xf>
    <xf numFmtId="0" fontId="5" fillId="0" borderId="1" xfId="0" applyFont="1" applyBorder="1"/>
    <xf numFmtId="9" fontId="5" fillId="0" borderId="1" xfId="0" applyNumberFormat="1" applyFont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1" fontId="3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 wrapText="1"/>
    </xf>
    <xf numFmtId="0" fontId="7" fillId="3" borderId="0" xfId="0" applyFont="1" applyFill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Fill="1"/>
    <xf numFmtId="0" fontId="5" fillId="0" borderId="0" xfId="0" applyFont="1" applyFill="1" applyAlignment="1">
      <alignment horizontal="center"/>
    </xf>
    <xf numFmtId="0" fontId="8" fillId="0" borderId="0" xfId="0" applyFont="1" applyFill="1"/>
    <xf numFmtId="165" fontId="3" fillId="2" borderId="0" xfId="0" applyNumberFormat="1" applyFont="1" applyFill="1" applyAlignment="1">
      <alignment horizontal="center"/>
    </xf>
    <xf numFmtId="166" fontId="3" fillId="0" borderId="0" xfId="1" applyNumberFormat="1" applyFont="1" applyFill="1" applyAlignment="1">
      <alignment horizontal="center"/>
    </xf>
    <xf numFmtId="166" fontId="3" fillId="2" borderId="0" xfId="1" applyNumberFormat="1" applyFont="1" applyFill="1" applyAlignment="1">
      <alignment horizontal="center"/>
    </xf>
    <xf numFmtId="166" fontId="3" fillId="2" borderId="0" xfId="0" applyNumberFormat="1" applyFont="1" applyFill="1" applyAlignment="1">
      <alignment horizontal="center"/>
    </xf>
    <xf numFmtId="166" fontId="5" fillId="0" borderId="0" xfId="0" applyNumberFormat="1" applyFont="1" applyFill="1" applyAlignment="1">
      <alignment horizontal="center"/>
    </xf>
    <xf numFmtId="165" fontId="3" fillId="0" borderId="0" xfId="0" applyNumberFormat="1" applyFont="1" applyFill="1" applyAlignment="1">
      <alignment horizontal="center"/>
    </xf>
    <xf numFmtId="165" fontId="5" fillId="0" borderId="0" xfId="0" applyNumberFormat="1" applyFont="1" applyFill="1" applyAlignment="1">
      <alignment horizontal="center"/>
    </xf>
    <xf numFmtId="166" fontId="3" fillId="0" borderId="0" xfId="0" applyNumberFormat="1" applyFont="1" applyFill="1" applyAlignment="1">
      <alignment horizontal="center"/>
    </xf>
    <xf numFmtId="165" fontId="3" fillId="0" borderId="0" xfId="0" applyNumberFormat="1" applyFont="1" applyFill="1"/>
    <xf numFmtId="164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left"/>
    </xf>
    <xf numFmtId="9" fontId="3" fillId="0" borderId="0" xfId="1" applyFont="1" applyFill="1" applyAlignment="1">
      <alignment horizontal="center"/>
    </xf>
    <xf numFmtId="2" fontId="3" fillId="0" borderId="0" xfId="0" applyNumberFormat="1" applyFont="1" applyFill="1"/>
    <xf numFmtId="10" fontId="3" fillId="0" borderId="0" xfId="0" applyNumberFormat="1" applyFont="1" applyFill="1" applyAlignment="1">
      <alignment horizontal="center"/>
    </xf>
    <xf numFmtId="3" fontId="3" fillId="0" borderId="0" xfId="0" applyNumberFormat="1" applyFont="1" applyFill="1"/>
    <xf numFmtId="166" fontId="5" fillId="0" borderId="0" xfId="1" applyNumberFormat="1" applyFont="1" applyFill="1" applyAlignment="1">
      <alignment horizontal="center"/>
    </xf>
    <xf numFmtId="9" fontId="5" fillId="0" borderId="0" xfId="1" applyFont="1" applyFill="1" applyAlignment="1">
      <alignment horizontal="center"/>
    </xf>
    <xf numFmtId="10" fontId="3" fillId="2" borderId="0" xfId="0" applyNumberFormat="1" applyFont="1" applyFill="1" applyAlignment="1">
      <alignment horizontal="center"/>
    </xf>
    <xf numFmtId="166" fontId="3" fillId="0" borderId="0" xfId="0" applyNumberFormat="1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1E1E1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W38"/>
  <sheetViews>
    <sheetView tabSelected="1" zoomScaleNormal="100" zoomScaleSheetLayoutView="100" workbookViewId="0">
      <pane xSplit="3" ySplit="3" topLeftCell="D4" activePane="bottomRight" state="frozen"/>
      <selection pane="topRight" activeCell="C1" sqref="C1"/>
      <selection pane="bottomLeft" activeCell="A3" sqref="A3"/>
      <selection pane="bottomRight" activeCell="J22" sqref="J22"/>
    </sheetView>
  </sheetViews>
  <sheetFormatPr defaultColWidth="9.109375" defaultRowHeight="13.2" x14ac:dyDescent="0.25"/>
  <cols>
    <col min="1" max="1" width="9.109375" style="27"/>
    <col min="2" max="2" width="23.5546875" style="27" customWidth="1"/>
    <col min="3" max="3" width="18.88671875" style="27" customWidth="1"/>
    <col min="4" max="18" width="7.44140625" style="17" customWidth="1"/>
    <col min="19" max="19" width="9.5546875" style="28" customWidth="1"/>
    <col min="20" max="20" width="4.44140625" style="27" customWidth="1"/>
    <col min="21" max="21" width="36.6640625" style="27" customWidth="1"/>
    <col min="22" max="16384" width="9.109375" style="27"/>
  </cols>
  <sheetData>
    <row r="1" spans="2:21" ht="18" x14ac:dyDescent="0.35">
      <c r="B1" s="1" t="s">
        <v>90</v>
      </c>
    </row>
    <row r="2" spans="2:21" ht="14.4" x14ac:dyDescent="0.3">
      <c r="B2" s="29" t="s">
        <v>16</v>
      </c>
    </row>
    <row r="4" spans="2:21" x14ac:dyDescent="0.25">
      <c r="B4" s="27" t="s">
        <v>4</v>
      </c>
      <c r="D4" s="30">
        <v>100</v>
      </c>
    </row>
    <row r="5" spans="2:21" x14ac:dyDescent="0.25">
      <c r="B5" s="27" t="s">
        <v>15</v>
      </c>
      <c r="D5" s="30">
        <v>200</v>
      </c>
      <c r="E5" s="39">
        <f>D5/D4</f>
        <v>2</v>
      </c>
      <c r="F5" s="40" t="s">
        <v>27</v>
      </c>
    </row>
    <row r="6" spans="2:21" x14ac:dyDescent="0.25">
      <c r="B6" s="27" t="s">
        <v>6</v>
      </c>
      <c r="D6" s="31">
        <f>IRR(C13:R13,0.2)</f>
        <v>0.15887337026604809</v>
      </c>
    </row>
    <row r="7" spans="2:21" x14ac:dyDescent="0.25">
      <c r="B7" s="27" t="s">
        <v>7</v>
      </c>
      <c r="D7" s="32">
        <v>0.2</v>
      </c>
      <c r="E7" s="32">
        <v>0.2</v>
      </c>
      <c r="F7" s="32">
        <v>0.2</v>
      </c>
      <c r="G7" s="32">
        <v>0.2</v>
      </c>
      <c r="H7" s="32">
        <v>0.2</v>
      </c>
      <c r="I7" s="32">
        <v>0.2</v>
      </c>
      <c r="J7" s="32">
        <v>0.2</v>
      </c>
      <c r="K7" s="32">
        <v>0.2</v>
      </c>
      <c r="L7" s="32">
        <v>0.2</v>
      </c>
      <c r="M7" s="32">
        <v>0.2</v>
      </c>
      <c r="N7" s="32">
        <v>0.2</v>
      </c>
      <c r="O7" s="32">
        <v>0.2</v>
      </c>
      <c r="P7" s="32">
        <v>0.2</v>
      </c>
      <c r="Q7" s="32">
        <v>0.2</v>
      </c>
      <c r="R7" s="32">
        <v>0.2</v>
      </c>
    </row>
    <row r="9" spans="2:21" x14ac:dyDescent="0.25">
      <c r="B9" s="27" t="s">
        <v>8</v>
      </c>
      <c r="C9" s="27">
        <v>0</v>
      </c>
      <c r="D9" s="17">
        <v>1</v>
      </c>
      <c r="E9" s="17">
        <v>2</v>
      </c>
      <c r="F9" s="17">
        <v>3</v>
      </c>
      <c r="G9" s="17">
        <v>4</v>
      </c>
      <c r="H9" s="17">
        <v>5</v>
      </c>
      <c r="I9" s="17">
        <v>6</v>
      </c>
      <c r="J9" s="17">
        <v>7</v>
      </c>
      <c r="K9" s="17">
        <v>8</v>
      </c>
      <c r="L9" s="17">
        <v>9</v>
      </c>
      <c r="M9" s="17">
        <v>10</v>
      </c>
      <c r="N9" s="17">
        <v>11</v>
      </c>
      <c r="O9" s="17">
        <v>12</v>
      </c>
      <c r="P9" s="17">
        <v>13</v>
      </c>
      <c r="Q9" s="17">
        <v>14</v>
      </c>
      <c r="R9" s="17">
        <v>15</v>
      </c>
      <c r="S9" s="28" t="s">
        <v>1</v>
      </c>
    </row>
    <row r="11" spans="2:21" x14ac:dyDescent="0.25">
      <c r="B11" s="27" t="s">
        <v>3</v>
      </c>
      <c r="D11" s="33">
        <v>0.29121114483183042</v>
      </c>
      <c r="E11" s="33">
        <v>0.18320267819688082</v>
      </c>
      <c r="F11" s="33">
        <v>0.12071646251087102</v>
      </c>
      <c r="G11" s="33">
        <v>9.3244342405841965E-2</v>
      </c>
      <c r="H11" s="33">
        <v>7.5437671692772088E-2</v>
      </c>
      <c r="I11" s="33">
        <v>5.8946247711496189E-2</v>
      </c>
      <c r="J11" s="33">
        <v>4.6571686147882006E-2</v>
      </c>
      <c r="K11" s="33">
        <v>3.7321382409089637E-2</v>
      </c>
      <c r="L11" s="33">
        <v>3.0705264168934751E-2</v>
      </c>
      <c r="M11" s="33">
        <v>2.1419065394171714E-2</v>
      </c>
      <c r="N11" s="33">
        <v>1.1273293787607629E-2</v>
      </c>
      <c r="O11" s="33">
        <v>9.3861801184429473E-3</v>
      </c>
      <c r="P11" s="33">
        <v>7.9837360469471926E-3</v>
      </c>
      <c r="Q11" s="33">
        <v>6.7932095626060899E-3</v>
      </c>
      <c r="R11" s="33">
        <v>5.7876350146255423E-3</v>
      </c>
      <c r="S11" s="34">
        <f>SUM(D11:R11)</f>
        <v>1</v>
      </c>
      <c r="U11" s="27" t="s">
        <v>22</v>
      </c>
    </row>
    <row r="12" spans="2:21" x14ac:dyDescent="0.25">
      <c r="B12" s="27" t="s">
        <v>5</v>
      </c>
      <c r="C12" s="27">
        <f>-D4</f>
        <v>-100</v>
      </c>
      <c r="D12" s="35">
        <f>+$D$5*D11</f>
        <v>58.242228966366085</v>
      </c>
      <c r="E12" s="35">
        <f t="shared" ref="E12:R12" si="0">+$D$5*E11</f>
        <v>36.640535639376168</v>
      </c>
      <c r="F12" s="35">
        <f t="shared" si="0"/>
        <v>24.143292502174205</v>
      </c>
      <c r="G12" s="35">
        <f t="shared" si="0"/>
        <v>18.648868481168392</v>
      </c>
      <c r="H12" s="35">
        <f t="shared" si="0"/>
        <v>15.087534338554418</v>
      </c>
      <c r="I12" s="35">
        <f t="shared" si="0"/>
        <v>11.789249542299238</v>
      </c>
      <c r="J12" s="35">
        <f t="shared" si="0"/>
        <v>9.3143372295764006</v>
      </c>
      <c r="K12" s="35">
        <f t="shared" si="0"/>
        <v>7.4642764818179277</v>
      </c>
      <c r="L12" s="35">
        <f t="shared" si="0"/>
        <v>6.1410528337869499</v>
      </c>
      <c r="M12" s="35">
        <f t="shared" si="0"/>
        <v>4.2838130788343429</v>
      </c>
      <c r="N12" s="35">
        <f t="shared" si="0"/>
        <v>2.2546587575215256</v>
      </c>
      <c r="O12" s="35">
        <f t="shared" si="0"/>
        <v>1.8772360236885894</v>
      </c>
      <c r="P12" s="35">
        <f t="shared" si="0"/>
        <v>1.5967472093894386</v>
      </c>
      <c r="Q12" s="35">
        <f t="shared" si="0"/>
        <v>1.3586419125212179</v>
      </c>
      <c r="R12" s="35">
        <f t="shared" si="0"/>
        <v>1.1575270029251084</v>
      </c>
      <c r="S12" s="36">
        <f>SUM(D12:R12)</f>
        <v>200.00000000000006</v>
      </c>
    </row>
    <row r="13" spans="2:21" x14ac:dyDescent="0.25">
      <c r="B13" s="27" t="s">
        <v>9</v>
      </c>
      <c r="C13" s="27">
        <f>+C12</f>
        <v>-100</v>
      </c>
      <c r="D13" s="35">
        <f t="shared" ref="D13:R13" si="1">+D12*(1-D7)</f>
        <v>46.593783173092874</v>
      </c>
      <c r="E13" s="35">
        <f t="shared" si="1"/>
        <v>29.312428511500936</v>
      </c>
      <c r="F13" s="35">
        <f t="shared" si="1"/>
        <v>19.314634001739364</v>
      </c>
      <c r="G13" s="35">
        <f t="shared" si="1"/>
        <v>14.919094784934714</v>
      </c>
      <c r="H13" s="35">
        <f t="shared" si="1"/>
        <v>12.070027470843534</v>
      </c>
      <c r="I13" s="35">
        <f t="shared" si="1"/>
        <v>9.4313996338393906</v>
      </c>
      <c r="J13" s="35">
        <f t="shared" si="1"/>
        <v>7.4514697836611212</v>
      </c>
      <c r="K13" s="35">
        <f t="shared" si="1"/>
        <v>5.9714211854543429</v>
      </c>
      <c r="L13" s="35">
        <f t="shared" si="1"/>
        <v>4.9128422670295606</v>
      </c>
      <c r="M13" s="35">
        <f t="shared" si="1"/>
        <v>3.4270504630674745</v>
      </c>
      <c r="N13" s="35">
        <f t="shared" si="1"/>
        <v>1.8037270060172206</v>
      </c>
      <c r="O13" s="35">
        <f t="shared" si="1"/>
        <v>1.5017888189508717</v>
      </c>
      <c r="P13" s="35">
        <f t="shared" si="1"/>
        <v>1.2773977675115509</v>
      </c>
      <c r="Q13" s="35">
        <f t="shared" si="1"/>
        <v>1.0869135300169743</v>
      </c>
      <c r="R13" s="35">
        <f t="shared" si="1"/>
        <v>0.92602160234008668</v>
      </c>
      <c r="S13" s="36">
        <f>SUM(D13:R13)</f>
        <v>160.00000000000003</v>
      </c>
    </row>
    <row r="14" spans="2:21" x14ac:dyDescent="0.25"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6"/>
    </row>
    <row r="15" spans="2:21" x14ac:dyDescent="0.25">
      <c r="B15" s="27" t="s">
        <v>10</v>
      </c>
      <c r="D15" s="35">
        <f>NPV($D$6,D13:$R$13)</f>
        <v>100</v>
      </c>
      <c r="E15" s="35">
        <f>NPV($D$6,E13:$R$13)</f>
        <v>69.293553853511938</v>
      </c>
      <c r="F15" s="35">
        <f>NPV($D$6,F13:$R$13)</f>
        <v>50.990025780430351</v>
      </c>
      <c r="G15" s="35">
        <f>NPV($D$6,G13:$R$13)</f>
        <v>39.776349024380615</v>
      </c>
      <c r="H15" s="35">
        <f>NPV($D$6,H13:$R$13)</f>
        <v>31.176656865827891</v>
      </c>
      <c r="I15" s="35">
        <f>NPV($D$6,I13:$R$13)</f>
        <v>24.059769944886565</v>
      </c>
      <c r="J15" s="35">
        <f>NPV($D$6,J13:$R$13)</f>
        <v>18.450827050017075</v>
      </c>
      <c r="K15" s="35">
        <f>NPV($D$6,K13:$R$13)</f>
        <v>13.930702343988127</v>
      </c>
      <c r="L15" s="35">
        <f>NPV($D$6,L13:$R$13)</f>
        <v>10.172498790096313</v>
      </c>
      <c r="M15" s="35">
        <f>NPV($D$6,M13:$R$13)</f>
        <v>6.8757956898766501</v>
      </c>
      <c r="N15" s="35">
        <f>NPV($D$6,N13:$R$13)</f>
        <v>4.5411260613206474</v>
      </c>
      <c r="O15" s="35">
        <f>NPV($D$6,O13:$R$13)</f>
        <v>3.4588630574684216</v>
      </c>
      <c r="P15" s="35">
        <f>NPV($D$6,P13:$R$13)</f>
        <v>2.5065954697462853</v>
      </c>
      <c r="Q15" s="35">
        <f>NPV($D$6,Q13:$R$13)</f>
        <v>1.6274289724069351</v>
      </c>
      <c r="R15" s="35">
        <f>NPV($D$6,R13:$R$13)</f>
        <v>0.79907056810486166</v>
      </c>
      <c r="S15" s="36"/>
    </row>
    <row r="16" spans="2:21" x14ac:dyDescent="0.25">
      <c r="B16" s="27" t="s">
        <v>11</v>
      </c>
      <c r="D16" s="35">
        <f>+E15</f>
        <v>69.293553853511938</v>
      </c>
      <c r="E16" s="35">
        <f t="shared" ref="E16:R16" si="2">+F15</f>
        <v>50.990025780430351</v>
      </c>
      <c r="F16" s="35">
        <f t="shared" si="2"/>
        <v>39.776349024380615</v>
      </c>
      <c r="G16" s="35">
        <f t="shared" si="2"/>
        <v>31.176656865827891</v>
      </c>
      <c r="H16" s="35">
        <f t="shared" si="2"/>
        <v>24.059769944886565</v>
      </c>
      <c r="I16" s="35">
        <f t="shared" si="2"/>
        <v>18.450827050017075</v>
      </c>
      <c r="J16" s="35">
        <f t="shared" si="2"/>
        <v>13.930702343988127</v>
      </c>
      <c r="K16" s="35">
        <f t="shared" si="2"/>
        <v>10.172498790096313</v>
      </c>
      <c r="L16" s="35">
        <f t="shared" si="2"/>
        <v>6.8757956898766501</v>
      </c>
      <c r="M16" s="35">
        <f t="shared" si="2"/>
        <v>4.5411260613206474</v>
      </c>
      <c r="N16" s="35">
        <f t="shared" si="2"/>
        <v>3.4588630574684216</v>
      </c>
      <c r="O16" s="35">
        <f t="shared" si="2"/>
        <v>2.5065954697462853</v>
      </c>
      <c r="P16" s="35">
        <f t="shared" si="2"/>
        <v>1.6274289724069351</v>
      </c>
      <c r="Q16" s="35">
        <f t="shared" si="2"/>
        <v>0.79907056810486166</v>
      </c>
      <c r="R16" s="35">
        <f t="shared" si="2"/>
        <v>0</v>
      </c>
      <c r="S16" s="36"/>
    </row>
    <row r="17" spans="2:49" x14ac:dyDescent="0.25">
      <c r="B17" s="27" t="s">
        <v>12</v>
      </c>
      <c r="D17" s="35">
        <f>AVERAGE(D15:D16)</f>
        <v>84.646776926755962</v>
      </c>
      <c r="E17" s="35">
        <f t="shared" ref="E17:R17" si="3">AVERAGE(E15:E16)</f>
        <v>60.141789816971141</v>
      </c>
      <c r="F17" s="35">
        <f t="shared" si="3"/>
        <v>45.383187402405483</v>
      </c>
      <c r="G17" s="35">
        <f t="shared" si="3"/>
        <v>35.476502945104251</v>
      </c>
      <c r="H17" s="35">
        <f t="shared" si="3"/>
        <v>27.618213405357228</v>
      </c>
      <c r="I17" s="35">
        <f t="shared" si="3"/>
        <v>21.255298497451818</v>
      </c>
      <c r="J17" s="35">
        <f t="shared" si="3"/>
        <v>16.190764697002599</v>
      </c>
      <c r="K17" s="35">
        <f t="shared" si="3"/>
        <v>12.05160056704222</v>
      </c>
      <c r="L17" s="35">
        <f t="shared" si="3"/>
        <v>8.5241472399864815</v>
      </c>
      <c r="M17" s="35">
        <f t="shared" si="3"/>
        <v>5.7084608755986483</v>
      </c>
      <c r="N17" s="35">
        <f t="shared" si="3"/>
        <v>3.9999945593945343</v>
      </c>
      <c r="O17" s="35">
        <f t="shared" si="3"/>
        <v>2.9827292636073537</v>
      </c>
      <c r="P17" s="35">
        <f t="shared" si="3"/>
        <v>2.0670122210766104</v>
      </c>
      <c r="Q17" s="35">
        <f t="shared" si="3"/>
        <v>1.2132497702558984</v>
      </c>
      <c r="R17" s="35">
        <f t="shared" si="3"/>
        <v>0.39953528405243083</v>
      </c>
      <c r="S17" s="36">
        <f>SUM(D17:R17)</f>
        <v>327.65926347206261</v>
      </c>
    </row>
    <row r="18" spans="2:49" x14ac:dyDescent="0.25">
      <c r="D18" s="35"/>
      <c r="E18" s="2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6"/>
    </row>
    <row r="19" spans="2:49" x14ac:dyDescent="0.25">
      <c r="B19" s="27" t="s">
        <v>13</v>
      </c>
      <c r="D19" s="35">
        <f>+D16-D15</f>
        <v>-30.706446146488062</v>
      </c>
      <c r="E19" s="35">
        <f t="shared" ref="E19:R19" si="4">+E16-E15</f>
        <v>-18.303528073081587</v>
      </c>
      <c r="F19" s="35">
        <f t="shared" si="4"/>
        <v>-11.213676756049736</v>
      </c>
      <c r="G19" s="35">
        <f t="shared" si="4"/>
        <v>-8.599692158552724</v>
      </c>
      <c r="H19" s="35">
        <f t="shared" si="4"/>
        <v>-7.1168869209413259</v>
      </c>
      <c r="I19" s="35">
        <f t="shared" si="4"/>
        <v>-5.6089428948694895</v>
      </c>
      <c r="J19" s="35">
        <f t="shared" si="4"/>
        <v>-4.5201247060289482</v>
      </c>
      <c r="K19" s="35">
        <f t="shared" si="4"/>
        <v>-3.7582035538918142</v>
      </c>
      <c r="L19" s="35">
        <f t="shared" si="4"/>
        <v>-3.2967031002196627</v>
      </c>
      <c r="M19" s="35">
        <f t="shared" si="4"/>
        <v>-2.3346696285560027</v>
      </c>
      <c r="N19" s="35">
        <f t="shared" si="4"/>
        <v>-1.0822630038522258</v>
      </c>
      <c r="O19" s="35">
        <f>+O16-O15</f>
        <v>-0.95226758772213627</v>
      </c>
      <c r="P19" s="35">
        <f t="shared" si="4"/>
        <v>-0.87916649733935026</v>
      </c>
      <c r="Q19" s="35">
        <f t="shared" si="4"/>
        <v>-0.82835840430207341</v>
      </c>
      <c r="R19" s="35">
        <f t="shared" si="4"/>
        <v>-0.79907056810486166</v>
      </c>
      <c r="S19" s="36">
        <f>SUM(D19:R19)</f>
        <v>-100</v>
      </c>
    </row>
    <row r="20" spans="2:49" x14ac:dyDescent="0.25">
      <c r="B20" s="27" t="s">
        <v>14</v>
      </c>
      <c r="D20" s="37">
        <f>-D19/D12</f>
        <v>0.52721962554387336</v>
      </c>
      <c r="E20" s="37">
        <f>-E19/E12</f>
        <v>0.4995431358653909</v>
      </c>
      <c r="F20" s="37">
        <f t="shared" ref="F20:R20" si="5">-F19/F12</f>
        <v>0.46446344279844587</v>
      </c>
      <c r="G20" s="37">
        <f t="shared" si="5"/>
        <v>0.46113747690572671</v>
      </c>
      <c r="H20" s="37">
        <f t="shared" si="5"/>
        <v>0.47170642738853352</v>
      </c>
      <c r="I20" s="37">
        <f t="shared" si="5"/>
        <v>0.47576759442955913</v>
      </c>
      <c r="J20" s="37">
        <f t="shared" si="5"/>
        <v>0.48528677828798295</v>
      </c>
      <c r="K20" s="37">
        <f t="shared" si="5"/>
        <v>0.50349200797241933</v>
      </c>
      <c r="L20" s="37">
        <f t="shared" si="5"/>
        <v>0.53683027803991601</v>
      </c>
      <c r="M20" s="37">
        <f t="shared" si="5"/>
        <v>0.54499801592446784</v>
      </c>
      <c r="N20" s="37">
        <f t="shared" si="5"/>
        <v>0.48001188660670008</v>
      </c>
      <c r="O20" s="37">
        <f t="shared" si="5"/>
        <v>0.50727110267734021</v>
      </c>
      <c r="P20" s="37">
        <f t="shared" si="5"/>
        <v>0.55059842420236604</v>
      </c>
      <c r="Q20" s="37">
        <f t="shared" si="5"/>
        <v>0.60969590049293942</v>
      </c>
      <c r="R20" s="37">
        <f t="shared" si="5"/>
        <v>0.69032563913030487</v>
      </c>
      <c r="S20" s="34">
        <f>-S19/S12</f>
        <v>0.49999999999999983</v>
      </c>
    </row>
    <row r="22" spans="2:49" x14ac:dyDescent="0.25"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</row>
    <row r="23" spans="2:49" x14ac:dyDescent="0.25"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</row>
    <row r="24" spans="2:49" x14ac:dyDescent="0.25"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</row>
    <row r="25" spans="2:49" x14ac:dyDescent="0.25">
      <c r="B25" s="27" t="s">
        <v>17</v>
      </c>
      <c r="C25" s="27" t="s">
        <v>20</v>
      </c>
      <c r="D25" s="33">
        <v>0.29121114483183042</v>
      </c>
      <c r="E25" s="33">
        <v>0.18320267819688082</v>
      </c>
      <c r="F25" s="33">
        <v>0.12071646251087102</v>
      </c>
      <c r="G25" s="33">
        <v>9.3244342405841965E-2</v>
      </c>
      <c r="H25" s="33">
        <v>7.5437671692772088E-2</v>
      </c>
      <c r="I25" s="33">
        <v>5.8946247711496189E-2</v>
      </c>
      <c r="J25" s="33">
        <v>4.6571686147882006E-2</v>
      </c>
      <c r="K25" s="33">
        <v>3.7321382409089637E-2</v>
      </c>
      <c r="L25" s="33">
        <v>3.0705264168934751E-2</v>
      </c>
      <c r="M25" s="33">
        <v>2.1419065394171714E-2</v>
      </c>
      <c r="N25" s="33">
        <v>1.1273293787607629E-2</v>
      </c>
      <c r="O25" s="33">
        <v>9.3861801184429473E-3</v>
      </c>
      <c r="P25" s="33">
        <v>7.9837360469471926E-3</v>
      </c>
      <c r="Q25" s="33">
        <v>6.7932095626060899E-3</v>
      </c>
      <c r="R25" s="33">
        <v>5.7876350146255423E-3</v>
      </c>
      <c r="S25" s="34">
        <f>SUM(D25:R25)</f>
        <v>1</v>
      </c>
      <c r="U25" s="27" t="s">
        <v>23</v>
      </c>
    </row>
    <row r="26" spans="2:49" x14ac:dyDescent="0.25">
      <c r="C26" s="27" t="s">
        <v>21</v>
      </c>
      <c r="D26" s="41">
        <v>0.52721962554387336</v>
      </c>
      <c r="E26" s="41">
        <v>0.4995431358653909</v>
      </c>
      <c r="F26" s="41">
        <v>0.46446344279844587</v>
      </c>
      <c r="G26" s="41">
        <v>0.46113747690572671</v>
      </c>
      <c r="H26" s="41">
        <v>0.47170642738853352</v>
      </c>
      <c r="I26" s="41">
        <v>0.47576759442955913</v>
      </c>
      <c r="J26" s="41">
        <v>0.48528677828798295</v>
      </c>
      <c r="K26" s="41">
        <v>0.50349200797241933</v>
      </c>
      <c r="L26" s="41">
        <v>0.53683027803991601</v>
      </c>
      <c r="M26" s="41">
        <v>0.54499801592446784</v>
      </c>
      <c r="N26" s="41">
        <v>0.48001188660670008</v>
      </c>
      <c r="O26" s="41">
        <v>0.50727110267734021</v>
      </c>
      <c r="P26" s="41">
        <v>0.55059842420236604</v>
      </c>
      <c r="Q26" s="41">
        <v>0.60969590049293942</v>
      </c>
      <c r="R26" s="41">
        <v>0.69032563913030487</v>
      </c>
      <c r="S26" s="34">
        <v>0.49999999999999983</v>
      </c>
      <c r="U26" s="27" t="s">
        <v>24</v>
      </c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</row>
    <row r="27" spans="2:49" x14ac:dyDescent="0.25"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</row>
    <row r="28" spans="2:49" x14ac:dyDescent="0.25">
      <c r="B28" s="27" t="s">
        <v>25</v>
      </c>
      <c r="C28" s="27" t="s">
        <v>20</v>
      </c>
      <c r="D28" s="11">
        <v>0.2</v>
      </c>
      <c r="E28" s="33">
        <v>0.16</v>
      </c>
      <c r="F28" s="33">
        <v>0.13</v>
      </c>
      <c r="G28" s="33">
        <v>0.11</v>
      </c>
      <c r="H28" s="33">
        <v>0.1</v>
      </c>
      <c r="I28" s="33">
        <v>8.5000000000000006E-2</v>
      </c>
      <c r="J28" s="33">
        <v>6.5000000000000002E-2</v>
      </c>
      <c r="K28" s="33">
        <v>0.05</v>
      </c>
      <c r="L28" s="33">
        <v>3.6999999999999998E-2</v>
      </c>
      <c r="M28" s="33">
        <v>2.5000000000000001E-2</v>
      </c>
      <c r="N28" s="33">
        <v>8.0000000000000002E-3</v>
      </c>
      <c r="O28" s="33">
        <v>8.0000000000000002E-3</v>
      </c>
      <c r="P28" s="33">
        <v>7.9837360469471926E-3</v>
      </c>
      <c r="Q28" s="33">
        <v>6.7932095626060899E-3</v>
      </c>
      <c r="R28" s="33">
        <v>7.0000000000000001E-3</v>
      </c>
      <c r="S28" s="34">
        <f>SUM(D28:R28)</f>
        <v>0.99977694560955332</v>
      </c>
      <c r="U28" s="27" t="s">
        <v>23</v>
      </c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</row>
    <row r="29" spans="2:49" x14ac:dyDescent="0.25">
      <c r="C29" s="27" t="s">
        <v>21</v>
      </c>
      <c r="D29" s="41">
        <v>0.46963948742196882</v>
      </c>
      <c r="E29" s="41">
        <v>0.46462453017342131</v>
      </c>
      <c r="F29" s="41">
        <v>0.46279626997084722</v>
      </c>
      <c r="G29" s="41">
        <v>0.4737615906408944</v>
      </c>
      <c r="H29" s="41">
        <v>0.51000308335164346</v>
      </c>
      <c r="I29" s="41">
        <v>0.53811415925264849</v>
      </c>
      <c r="J29" s="41">
        <v>0.55052215844120334</v>
      </c>
      <c r="K29" s="41">
        <v>0.57025161284682135</v>
      </c>
      <c r="L29" s="41">
        <v>0.59136089039781614</v>
      </c>
      <c r="M29" s="41">
        <v>0.60686859161629392</v>
      </c>
      <c r="N29" s="41">
        <v>0.4470711225437618</v>
      </c>
      <c r="O29" s="41">
        <v>0.50614898062483926</v>
      </c>
      <c r="P29" s="41">
        <v>0.57257127403175212</v>
      </c>
      <c r="Q29" s="41">
        <v>0.62163575808551486</v>
      </c>
      <c r="R29" s="41">
        <v>0.70662376439735841</v>
      </c>
      <c r="S29" s="46">
        <v>0.50011155207638736</v>
      </c>
      <c r="U29" s="27" t="s">
        <v>24</v>
      </c>
    </row>
    <row r="31" spans="2:49" x14ac:dyDescent="0.25">
      <c r="B31" s="27" t="s">
        <v>18</v>
      </c>
      <c r="C31" s="27" t="s">
        <v>20</v>
      </c>
      <c r="D31" s="47">
        <v>6.6699999999999995E-2</v>
      </c>
      <c r="E31" s="47">
        <v>6.6699999999999995E-2</v>
      </c>
      <c r="F31" s="47">
        <v>6.6699999999999995E-2</v>
      </c>
      <c r="G31" s="47">
        <v>6.6699999999999995E-2</v>
      </c>
      <c r="H31" s="47">
        <v>6.6699999999999995E-2</v>
      </c>
      <c r="I31" s="47">
        <v>6.6699999999999995E-2</v>
      </c>
      <c r="J31" s="47">
        <v>6.6699999999999995E-2</v>
      </c>
      <c r="K31" s="47">
        <v>6.6699999999999995E-2</v>
      </c>
      <c r="L31" s="47">
        <v>6.6699999999999995E-2</v>
      </c>
      <c r="M31" s="47">
        <v>6.6699999999999995E-2</v>
      </c>
      <c r="N31" s="47">
        <v>6.6699999999999995E-2</v>
      </c>
      <c r="O31" s="47">
        <v>6.6699999999999995E-2</v>
      </c>
      <c r="P31" s="47">
        <v>6.6699999999999995E-2</v>
      </c>
      <c r="Q31" s="47">
        <v>6.6699999999999995E-2</v>
      </c>
      <c r="R31" s="47">
        <v>6.6699999999999995E-2</v>
      </c>
      <c r="S31" s="34">
        <f>SUM(D31:R31)</f>
        <v>1.0004999999999999</v>
      </c>
      <c r="U31" s="27" t="s">
        <v>23</v>
      </c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</row>
    <row r="32" spans="2:49" x14ac:dyDescent="0.25">
      <c r="C32" s="27" t="s">
        <v>21</v>
      </c>
      <c r="D32" s="41">
        <v>0.30871782563965966</v>
      </c>
      <c r="E32" s="41">
        <v>0.32895027876317501</v>
      </c>
      <c r="F32" s="41">
        <v>0.35050870701801784</v>
      </c>
      <c r="G32" s="41">
        <v>0.37348001089213811</v>
      </c>
      <c r="H32" s="41">
        <v>0.39795678607442192</v>
      </c>
      <c r="I32" s="41">
        <v>0.42403769670131192</v>
      </c>
      <c r="J32" s="41">
        <v>0.45182787306491157</v>
      </c>
      <c r="K32" s="41">
        <v>0.481439335385697</v>
      </c>
      <c r="L32" s="41">
        <v>0.51299144535804908</v>
      </c>
      <c r="M32" s="41">
        <v>0.54661138728873004</v>
      </c>
      <c r="N32" s="41">
        <v>0.58243468076776606</v>
      </c>
      <c r="O32" s="41">
        <v>0.62060572693825333</v>
      </c>
      <c r="P32" s="41">
        <v>0.6612783905670776</v>
      </c>
      <c r="Q32" s="41">
        <v>0.70461662026282257</v>
      </c>
      <c r="R32" s="41">
        <v>0.75079510934092941</v>
      </c>
      <c r="S32" s="34">
        <v>0.49975012493753074</v>
      </c>
      <c r="U32" s="27" t="s">
        <v>24</v>
      </c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</row>
    <row r="33" spans="18:49" x14ac:dyDescent="0.25"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</row>
    <row r="38" spans="18:49" x14ac:dyDescent="0.25">
      <c r="R38" s="17" t="s">
        <v>19</v>
      </c>
    </row>
  </sheetData>
  <pageMargins left="0.35433070866141736" right="0.15748031496062992" top="0.27559055118110237" bottom="0.31496062992125984" header="0.31496062992125984" footer="0.31496062992125984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R30"/>
  <sheetViews>
    <sheetView zoomScaleNormal="100" zoomScaleSheetLayoutView="100" workbookViewId="0">
      <pane xSplit="3" ySplit="3" topLeftCell="D4" activePane="bottomRight" state="frozen"/>
      <selection pane="topRight" activeCell="C1" sqref="C1"/>
      <selection pane="bottomLeft" activeCell="A3" sqref="A3"/>
      <selection pane="bottomRight" activeCell="D25" sqref="D25"/>
    </sheetView>
  </sheetViews>
  <sheetFormatPr defaultColWidth="9.109375" defaultRowHeight="13.2" x14ac:dyDescent="0.25"/>
  <cols>
    <col min="1" max="1" width="9.109375" style="27"/>
    <col min="2" max="2" width="23.5546875" style="27" customWidth="1"/>
    <col min="3" max="3" width="18.88671875" style="27" customWidth="1"/>
    <col min="4" max="13" width="7.44140625" style="17" customWidth="1"/>
    <col min="14" max="14" width="7.44140625" style="28" customWidth="1"/>
    <col min="15" max="15" width="4.44140625" style="27" customWidth="1"/>
    <col min="16" max="16384" width="9.109375" style="27"/>
  </cols>
  <sheetData>
    <row r="1" spans="2:16" ht="18" x14ac:dyDescent="0.35">
      <c r="B1" s="1" t="s">
        <v>91</v>
      </c>
    </row>
    <row r="2" spans="2:16" ht="14.4" x14ac:dyDescent="0.3">
      <c r="B2" s="29" t="s">
        <v>16</v>
      </c>
    </row>
    <row r="4" spans="2:16" x14ac:dyDescent="0.25">
      <c r="B4" s="27" t="s">
        <v>4</v>
      </c>
      <c r="D4" s="30">
        <v>100</v>
      </c>
    </row>
    <row r="5" spans="2:16" x14ac:dyDescent="0.25">
      <c r="B5" s="27" t="s">
        <v>15</v>
      </c>
      <c r="D5" s="30">
        <v>160</v>
      </c>
      <c r="E5" s="39">
        <f>D5/D4</f>
        <v>1.6</v>
      </c>
      <c r="F5" s="40" t="s">
        <v>27</v>
      </c>
    </row>
    <row r="6" spans="2:16" x14ac:dyDescent="0.25">
      <c r="B6" s="27" t="s">
        <v>6</v>
      </c>
      <c r="D6" s="31">
        <f>IRR(C13:M13,0.2)</f>
        <v>0.13395140135017836</v>
      </c>
    </row>
    <row r="7" spans="2:16" x14ac:dyDescent="0.25">
      <c r="B7" s="27" t="s">
        <v>7</v>
      </c>
      <c r="D7" s="32">
        <v>0.05</v>
      </c>
      <c r="E7" s="32">
        <v>0.05</v>
      </c>
      <c r="F7" s="32">
        <v>0.05</v>
      </c>
      <c r="G7" s="32">
        <v>0.05</v>
      </c>
      <c r="H7" s="32">
        <v>0.05</v>
      </c>
      <c r="I7" s="32">
        <v>0.05</v>
      </c>
      <c r="J7" s="32">
        <v>0.05</v>
      </c>
      <c r="K7" s="32">
        <v>0.05</v>
      </c>
      <c r="L7" s="32">
        <v>0.05</v>
      </c>
      <c r="M7" s="32">
        <v>0.05</v>
      </c>
    </row>
    <row r="9" spans="2:16" x14ac:dyDescent="0.25">
      <c r="B9" s="27" t="s">
        <v>8</v>
      </c>
      <c r="C9" s="27">
        <v>0</v>
      </c>
      <c r="D9" s="17">
        <v>1</v>
      </c>
      <c r="E9" s="17">
        <v>2</v>
      </c>
      <c r="F9" s="17">
        <v>3</v>
      </c>
      <c r="G9" s="17">
        <v>4</v>
      </c>
      <c r="H9" s="17">
        <v>5</v>
      </c>
      <c r="I9" s="17">
        <v>6</v>
      </c>
      <c r="J9" s="17">
        <v>7</v>
      </c>
      <c r="K9" s="17">
        <v>8</v>
      </c>
      <c r="L9" s="17">
        <v>9</v>
      </c>
      <c r="M9" s="17">
        <v>10</v>
      </c>
      <c r="N9" s="28" t="s">
        <v>1</v>
      </c>
    </row>
    <row r="11" spans="2:16" x14ac:dyDescent="0.25">
      <c r="B11" s="27" t="s">
        <v>3</v>
      </c>
      <c r="D11" s="33">
        <v>0.1</v>
      </c>
      <c r="E11" s="33">
        <v>0.2</v>
      </c>
      <c r="F11" s="33">
        <v>0.28000000000000003</v>
      </c>
      <c r="G11" s="33">
        <v>0.17</v>
      </c>
      <c r="H11" s="33">
        <v>0.14000000000000001</v>
      </c>
      <c r="I11" s="33">
        <v>0.04</v>
      </c>
      <c r="J11" s="33">
        <v>0.03</v>
      </c>
      <c r="K11" s="33">
        <v>0.02</v>
      </c>
      <c r="L11" s="33">
        <v>0.01</v>
      </c>
      <c r="M11" s="33">
        <v>0.01</v>
      </c>
      <c r="N11" s="34">
        <f>SUM(D11:M11)</f>
        <v>1.0000000000000002</v>
      </c>
      <c r="P11" s="27" t="s">
        <v>22</v>
      </c>
    </row>
    <row r="12" spans="2:16" x14ac:dyDescent="0.25">
      <c r="B12" s="27" t="s">
        <v>5</v>
      </c>
      <c r="C12" s="27">
        <f>-D4</f>
        <v>-100</v>
      </c>
      <c r="D12" s="35">
        <f>+$D$5*D11</f>
        <v>16</v>
      </c>
      <c r="E12" s="35">
        <f t="shared" ref="E12:M12" si="0">+$D$5*E11</f>
        <v>32</v>
      </c>
      <c r="F12" s="35">
        <f t="shared" si="0"/>
        <v>44.800000000000004</v>
      </c>
      <c r="G12" s="35">
        <f t="shared" si="0"/>
        <v>27.200000000000003</v>
      </c>
      <c r="H12" s="35">
        <f t="shared" si="0"/>
        <v>22.400000000000002</v>
      </c>
      <c r="I12" s="35">
        <f t="shared" si="0"/>
        <v>6.4</v>
      </c>
      <c r="J12" s="35">
        <f t="shared" si="0"/>
        <v>4.8</v>
      </c>
      <c r="K12" s="35">
        <f t="shared" si="0"/>
        <v>3.2</v>
      </c>
      <c r="L12" s="35">
        <f t="shared" si="0"/>
        <v>1.6</v>
      </c>
      <c r="M12" s="35">
        <f t="shared" si="0"/>
        <v>1.6</v>
      </c>
      <c r="N12" s="36">
        <f>SUM(D12:M12)</f>
        <v>160</v>
      </c>
    </row>
    <row r="13" spans="2:16" x14ac:dyDescent="0.25">
      <c r="B13" s="27" t="s">
        <v>9</v>
      </c>
      <c r="C13" s="27">
        <f>+C12</f>
        <v>-100</v>
      </c>
      <c r="D13" s="35">
        <f t="shared" ref="D13:M13" si="1">+D12*(1-D7)</f>
        <v>15.2</v>
      </c>
      <c r="E13" s="35">
        <f t="shared" si="1"/>
        <v>30.4</v>
      </c>
      <c r="F13" s="35">
        <f t="shared" si="1"/>
        <v>42.56</v>
      </c>
      <c r="G13" s="35">
        <f t="shared" si="1"/>
        <v>25.84</v>
      </c>
      <c r="H13" s="35">
        <f t="shared" si="1"/>
        <v>21.28</v>
      </c>
      <c r="I13" s="35">
        <f t="shared" si="1"/>
        <v>6.08</v>
      </c>
      <c r="J13" s="35">
        <f t="shared" si="1"/>
        <v>4.5599999999999996</v>
      </c>
      <c r="K13" s="35">
        <f t="shared" si="1"/>
        <v>3.04</v>
      </c>
      <c r="L13" s="35">
        <f t="shared" si="1"/>
        <v>1.52</v>
      </c>
      <c r="M13" s="35">
        <f t="shared" si="1"/>
        <v>1.52</v>
      </c>
      <c r="N13" s="36">
        <f>SUM(D13:M13)</f>
        <v>152.00000000000003</v>
      </c>
    </row>
    <row r="14" spans="2:16" x14ac:dyDescent="0.25"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6"/>
    </row>
    <row r="15" spans="2:16" x14ac:dyDescent="0.25">
      <c r="B15" s="27" t="s">
        <v>10</v>
      </c>
      <c r="D15" s="35">
        <f>NPV($D$6,D13:$M$13)</f>
        <v>99.999999999997399</v>
      </c>
      <c r="E15" s="35">
        <f>NPV($D$6,E13:$M$13)</f>
        <v>98.19514013501491</v>
      </c>
      <c r="F15" s="35">
        <f>NPV($D$6,F13:$M$13)</f>
        <v>80.9485167618773</v>
      </c>
      <c r="G15" s="35">
        <f>NPV($D$6,G13:$M$13)</f>
        <v>49.231684019349153</v>
      </c>
      <c r="H15" s="35">
        <f>NPV($D$6,H13:$M$13)</f>
        <v>29.98633708457016</v>
      </c>
      <c r="I15" s="35">
        <f>NPV($D$6,I13:$M$13)</f>
        <v>12.723048958407151</v>
      </c>
      <c r="J15" s="35">
        <f>NPV($D$6,J13:$M$13)</f>
        <v>8.3473191958327178</v>
      </c>
      <c r="K15" s="35">
        <f>NPV($D$6,K13:$M$13)</f>
        <v>4.9054542996317538</v>
      </c>
      <c r="L15" s="35">
        <f>NPV($D$6,L13:$M$13)</f>
        <v>2.5225467773266854</v>
      </c>
      <c r="M15" s="35">
        <f>NPV($D$6,M13:$M$13)</f>
        <v>1.3404454531209711</v>
      </c>
      <c r="N15" s="35"/>
    </row>
    <row r="16" spans="2:16" x14ac:dyDescent="0.25">
      <c r="B16" s="27" t="s">
        <v>11</v>
      </c>
      <c r="D16" s="35">
        <f>+E15</f>
        <v>98.19514013501491</v>
      </c>
      <c r="E16" s="35">
        <f t="shared" ref="E16:L16" si="2">+F15</f>
        <v>80.9485167618773</v>
      </c>
      <c r="F16" s="35">
        <f t="shared" si="2"/>
        <v>49.231684019349153</v>
      </c>
      <c r="G16" s="35">
        <f t="shared" si="2"/>
        <v>29.98633708457016</v>
      </c>
      <c r="H16" s="35">
        <f t="shared" si="2"/>
        <v>12.723048958407151</v>
      </c>
      <c r="I16" s="35">
        <f t="shared" si="2"/>
        <v>8.3473191958327178</v>
      </c>
      <c r="J16" s="35">
        <f t="shared" si="2"/>
        <v>4.9054542996317538</v>
      </c>
      <c r="K16" s="35">
        <f t="shared" si="2"/>
        <v>2.5225467773266854</v>
      </c>
      <c r="L16" s="35">
        <f t="shared" si="2"/>
        <v>1.3404454531209711</v>
      </c>
      <c r="M16" s="35">
        <v>0</v>
      </c>
      <c r="N16" s="36"/>
    </row>
    <row r="17" spans="2:44" x14ac:dyDescent="0.25">
      <c r="B17" s="27" t="s">
        <v>12</v>
      </c>
      <c r="D17" s="35">
        <f>AVERAGE(D15:D16)</f>
        <v>99.097570067506155</v>
      </c>
      <c r="E17" s="35">
        <f t="shared" ref="E17:M17" si="3">AVERAGE(E15:E16)</f>
        <v>89.571828448446098</v>
      </c>
      <c r="F17" s="35">
        <f t="shared" si="3"/>
        <v>65.09010039061323</v>
      </c>
      <c r="G17" s="35">
        <f t="shared" si="3"/>
        <v>39.609010551959656</v>
      </c>
      <c r="H17" s="35">
        <f t="shared" si="3"/>
        <v>21.354693021488657</v>
      </c>
      <c r="I17" s="35">
        <f t="shared" si="3"/>
        <v>10.535184077119935</v>
      </c>
      <c r="J17" s="35">
        <f t="shared" si="3"/>
        <v>6.6263867477322353</v>
      </c>
      <c r="K17" s="35">
        <f t="shared" si="3"/>
        <v>3.7140005384792198</v>
      </c>
      <c r="L17" s="35">
        <f t="shared" si="3"/>
        <v>1.9314961152238284</v>
      </c>
      <c r="M17" s="35">
        <f t="shared" si="3"/>
        <v>0.67022272656048554</v>
      </c>
      <c r="N17" s="36">
        <f>SUM(D17:M17)</f>
        <v>338.20049268512952</v>
      </c>
    </row>
    <row r="18" spans="2:44" x14ac:dyDescent="0.25">
      <c r="D18" s="35"/>
      <c r="E18" s="2"/>
      <c r="F18" s="35"/>
      <c r="G18" s="35"/>
      <c r="H18" s="35"/>
      <c r="I18" s="35"/>
      <c r="J18" s="35"/>
      <c r="K18" s="35"/>
      <c r="L18" s="35"/>
      <c r="M18" s="35"/>
      <c r="N18" s="36"/>
    </row>
    <row r="19" spans="2:44" x14ac:dyDescent="0.25">
      <c r="B19" s="27" t="s">
        <v>13</v>
      </c>
      <c r="D19" s="35">
        <f>+D16-D15</f>
        <v>-1.8048598649824896</v>
      </c>
      <c r="E19" s="35">
        <f t="shared" ref="E19:M19" si="4">+E16-E15</f>
        <v>-17.246623373137609</v>
      </c>
      <c r="F19" s="35">
        <f t="shared" si="4"/>
        <v>-31.716832742528148</v>
      </c>
      <c r="G19" s="35">
        <f t="shared" si="4"/>
        <v>-19.245346934778993</v>
      </c>
      <c r="H19" s="35">
        <f t="shared" si="4"/>
        <v>-17.263288126163008</v>
      </c>
      <c r="I19" s="35">
        <f t="shared" si="4"/>
        <v>-4.3757297625744336</v>
      </c>
      <c r="J19" s="35">
        <f t="shared" si="4"/>
        <v>-3.4418648962009639</v>
      </c>
      <c r="K19" s="35">
        <f t="shared" si="4"/>
        <v>-2.3829075223050684</v>
      </c>
      <c r="L19" s="35">
        <f t="shared" si="4"/>
        <v>-1.1821013242057143</v>
      </c>
      <c r="M19" s="35">
        <f t="shared" si="4"/>
        <v>-1.3404454531209711</v>
      </c>
      <c r="N19" s="36">
        <f>SUM(D19:M19)</f>
        <v>-99.999999999997414</v>
      </c>
    </row>
    <row r="20" spans="2:44" x14ac:dyDescent="0.25">
      <c r="B20" s="27" t="s">
        <v>14</v>
      </c>
      <c r="D20" s="37">
        <f>-D19/D12</f>
        <v>0.1128037415614056</v>
      </c>
      <c r="E20" s="37">
        <f>-E19/E12</f>
        <v>0.53895698041055029</v>
      </c>
      <c r="F20" s="37">
        <f t="shared" ref="F20:M20" si="5">-F19/F12</f>
        <v>0.7079650165742889</v>
      </c>
      <c r="G20" s="37">
        <f t="shared" si="5"/>
        <v>0.70754951966099233</v>
      </c>
      <c r="H20" s="37">
        <f t="shared" si="5"/>
        <v>0.77068250563227703</v>
      </c>
      <c r="I20" s="37">
        <f t="shared" si="5"/>
        <v>0.68370777540225525</v>
      </c>
      <c r="J20" s="37">
        <f t="shared" si="5"/>
        <v>0.71705518670853419</v>
      </c>
      <c r="K20" s="37">
        <f t="shared" si="5"/>
        <v>0.74465860072033385</v>
      </c>
      <c r="L20" s="37">
        <f t="shared" si="5"/>
        <v>0.73881332762857144</v>
      </c>
      <c r="M20" s="37">
        <f t="shared" si="5"/>
        <v>0.83777840820060689</v>
      </c>
      <c r="N20" s="34">
        <f>-N19/N12</f>
        <v>0.62499999999998379</v>
      </c>
    </row>
    <row r="22" spans="2:44" x14ac:dyDescent="0.25"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</row>
    <row r="23" spans="2:44" x14ac:dyDescent="0.25"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</row>
    <row r="24" spans="2:44" x14ac:dyDescent="0.25">
      <c r="B24" s="27" t="s">
        <v>28</v>
      </c>
      <c r="C24" s="27" t="s">
        <v>26</v>
      </c>
      <c r="D24" s="37">
        <v>0.125</v>
      </c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</row>
    <row r="25" spans="2:44" x14ac:dyDescent="0.25">
      <c r="C25" s="27" t="s">
        <v>20</v>
      </c>
      <c r="D25" s="33">
        <v>0.15</v>
      </c>
      <c r="E25" s="33">
        <v>0.25</v>
      </c>
      <c r="F25" s="33">
        <v>0.25</v>
      </c>
      <c r="G25" s="33">
        <v>0.15</v>
      </c>
      <c r="H25" s="33">
        <v>0.1</v>
      </c>
      <c r="I25" s="33">
        <v>0.05</v>
      </c>
      <c r="J25" s="33">
        <v>0.03</v>
      </c>
      <c r="K25" s="33">
        <v>0.02</v>
      </c>
      <c r="L25" s="33">
        <v>0</v>
      </c>
      <c r="M25" s="33">
        <v>0</v>
      </c>
      <c r="N25" s="34">
        <f>SUM(D25:M25)</f>
        <v>1</v>
      </c>
      <c r="P25" s="27" t="s">
        <v>23</v>
      </c>
    </row>
    <row r="26" spans="2:44" x14ac:dyDescent="0.25">
      <c r="C26" s="27" t="s">
        <v>21</v>
      </c>
      <c r="D26" s="41">
        <v>0.39583131086156415</v>
      </c>
      <c r="E26" s="41">
        <v>0.64711202453605399</v>
      </c>
      <c r="F26" s="41">
        <v>0.72779909956770095</v>
      </c>
      <c r="G26" s="41">
        <v>0.73091146830751164</v>
      </c>
      <c r="H26" s="41">
        <v>0.75807098692679797</v>
      </c>
      <c r="I26" s="41">
        <v>0.75518661614820004</v>
      </c>
      <c r="J26" s="41">
        <v>0.78224881833582494</v>
      </c>
      <c r="K26" s="41">
        <v>0.84467873575881658</v>
      </c>
      <c r="L26" s="41">
        <v>0</v>
      </c>
      <c r="M26" s="41">
        <v>0</v>
      </c>
      <c r="N26" s="34">
        <v>0.66700000000000004</v>
      </c>
      <c r="P26" s="27" t="s">
        <v>24</v>
      </c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</row>
    <row r="27" spans="2:44" x14ac:dyDescent="0.25"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34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</row>
    <row r="28" spans="2:44" x14ac:dyDescent="0.25">
      <c r="B28" s="27" t="s">
        <v>29</v>
      </c>
      <c r="C28" s="27" t="s">
        <v>26</v>
      </c>
      <c r="D28" s="43">
        <v>0.111</v>
      </c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</row>
    <row r="29" spans="2:44" x14ac:dyDescent="0.25">
      <c r="C29" s="27" t="s">
        <v>20</v>
      </c>
      <c r="D29" s="11">
        <v>0.1</v>
      </c>
      <c r="E29" s="33">
        <v>0.2</v>
      </c>
      <c r="F29" s="33">
        <v>0.28000000000000003</v>
      </c>
      <c r="G29" s="33">
        <v>0.17</v>
      </c>
      <c r="H29" s="33">
        <v>0.14000000000000001</v>
      </c>
      <c r="I29" s="33">
        <v>0.04</v>
      </c>
      <c r="J29" s="33">
        <v>0.03</v>
      </c>
      <c r="K29" s="33">
        <v>0.02</v>
      </c>
      <c r="L29" s="33">
        <v>0.01</v>
      </c>
      <c r="M29" s="33">
        <v>0.01</v>
      </c>
      <c r="N29" s="34">
        <f>SUM(D29:M29)</f>
        <v>1.0000000000000002</v>
      </c>
      <c r="P29" s="27" t="s">
        <v>23</v>
      </c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</row>
    <row r="30" spans="2:44" x14ac:dyDescent="0.25">
      <c r="C30" s="27" t="s">
        <v>21</v>
      </c>
      <c r="D30" s="41">
        <v>0.20877215472902436</v>
      </c>
      <c r="E30" s="41">
        <v>0.59099215744471012</v>
      </c>
      <c r="F30" s="41">
        <v>0.74050080997145773</v>
      </c>
      <c r="G30" s="41">
        <v>0.74054811307943236</v>
      </c>
      <c r="H30" s="41">
        <v>0.79564649085035832</v>
      </c>
      <c r="I30" s="41">
        <v>0.7193842683322611</v>
      </c>
      <c r="J30" s="41">
        <v>0.74915788800408423</v>
      </c>
      <c r="K30" s="41">
        <v>0.77367858660227229</v>
      </c>
      <c r="L30" s="41">
        <v>0.76939880670869032</v>
      </c>
      <c r="M30" s="41">
        <v>0.85494377965644963</v>
      </c>
      <c r="N30" s="45">
        <v>0.66700000000000004</v>
      </c>
      <c r="P30" s="27" t="s">
        <v>24</v>
      </c>
    </row>
  </sheetData>
  <pageMargins left="0.35433070866141736" right="0.15748031496062992" top="0.27559055118110237" bottom="0.31496062992125984" header="0.31496062992125984" footer="0.31496062992125984"/>
  <pageSetup paperSize="9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W34"/>
  <sheetViews>
    <sheetView zoomScaleNormal="100" zoomScaleSheetLayoutView="100" workbookViewId="0">
      <pane xSplit="3" ySplit="3" topLeftCell="D4" activePane="bottomRight" state="frozen"/>
      <selection pane="topRight" activeCell="C1" sqref="C1"/>
      <selection pane="bottomLeft" activeCell="A3" sqref="A3"/>
      <selection pane="bottomRight" activeCell="I29" sqref="I29"/>
    </sheetView>
  </sheetViews>
  <sheetFormatPr defaultColWidth="9.109375" defaultRowHeight="13.2" x14ac:dyDescent="0.25"/>
  <cols>
    <col min="1" max="1" width="9.109375" style="27"/>
    <col min="2" max="2" width="23.5546875" style="27" customWidth="1"/>
    <col min="3" max="3" width="18.88671875" style="27" customWidth="1"/>
    <col min="4" max="18" width="7.44140625" style="17" customWidth="1"/>
    <col min="19" max="19" width="7.44140625" style="28" customWidth="1"/>
    <col min="20" max="20" width="4.44140625" style="27" customWidth="1"/>
    <col min="21" max="16384" width="9.109375" style="27"/>
  </cols>
  <sheetData>
    <row r="1" spans="2:21" ht="18" x14ac:dyDescent="0.35">
      <c r="B1" s="1" t="s">
        <v>92</v>
      </c>
    </row>
    <row r="2" spans="2:21" ht="14.4" x14ac:dyDescent="0.3">
      <c r="B2" s="29" t="s">
        <v>16</v>
      </c>
    </row>
    <row r="4" spans="2:21" x14ac:dyDescent="0.25">
      <c r="B4" s="27" t="s">
        <v>4</v>
      </c>
      <c r="D4" s="30">
        <v>100</v>
      </c>
    </row>
    <row r="5" spans="2:21" x14ac:dyDescent="0.25">
      <c r="B5" s="27" t="s">
        <v>15</v>
      </c>
      <c r="D5" s="30">
        <v>200</v>
      </c>
    </row>
    <row r="6" spans="2:21" x14ac:dyDescent="0.25">
      <c r="B6" s="27" t="s">
        <v>6</v>
      </c>
      <c r="D6" s="31">
        <f>IRR(C13:R13,0.2)</f>
        <v>0.11089689894629862</v>
      </c>
    </row>
    <row r="7" spans="2:21" x14ac:dyDescent="0.25">
      <c r="B7" s="27" t="s">
        <v>7</v>
      </c>
      <c r="D7" s="32">
        <v>0.25</v>
      </c>
      <c r="E7" s="32">
        <v>0.25</v>
      </c>
      <c r="F7" s="32">
        <v>0.25</v>
      </c>
      <c r="G7" s="32">
        <v>0.25</v>
      </c>
      <c r="H7" s="32">
        <v>0.25</v>
      </c>
      <c r="I7" s="32">
        <v>0.25</v>
      </c>
      <c r="J7" s="32">
        <v>0.25</v>
      </c>
      <c r="K7" s="32">
        <v>0.25</v>
      </c>
      <c r="L7" s="32">
        <v>0.25</v>
      </c>
      <c r="M7" s="32">
        <v>0.25</v>
      </c>
      <c r="N7" s="32">
        <v>0.25</v>
      </c>
      <c r="O7" s="32">
        <v>0.25</v>
      </c>
      <c r="P7" s="32">
        <v>0.25</v>
      </c>
      <c r="Q7" s="32">
        <v>0.25</v>
      </c>
      <c r="R7" s="32">
        <v>0.25</v>
      </c>
    </row>
    <row r="9" spans="2:21" x14ac:dyDescent="0.25">
      <c r="B9" s="27" t="s">
        <v>8</v>
      </c>
      <c r="C9" s="27">
        <v>0</v>
      </c>
      <c r="D9" s="17">
        <v>1</v>
      </c>
      <c r="E9" s="17">
        <v>2</v>
      </c>
      <c r="F9" s="17">
        <v>3</v>
      </c>
      <c r="G9" s="17">
        <v>4</v>
      </c>
      <c r="H9" s="17">
        <v>5</v>
      </c>
      <c r="I9" s="17">
        <v>6</v>
      </c>
      <c r="J9" s="17">
        <v>7</v>
      </c>
      <c r="K9" s="17">
        <v>8</v>
      </c>
      <c r="L9" s="17">
        <v>9</v>
      </c>
      <c r="M9" s="17">
        <v>10</v>
      </c>
      <c r="N9" s="17">
        <v>11</v>
      </c>
      <c r="O9" s="17">
        <v>12</v>
      </c>
      <c r="P9" s="17">
        <v>13</v>
      </c>
      <c r="Q9" s="17">
        <v>14</v>
      </c>
      <c r="R9" s="17">
        <v>15</v>
      </c>
      <c r="S9" s="28" t="s">
        <v>1</v>
      </c>
    </row>
    <row r="11" spans="2:21" x14ac:dyDescent="0.25">
      <c r="B11" s="27" t="s">
        <v>3</v>
      </c>
      <c r="D11" s="33">
        <v>0.2</v>
      </c>
      <c r="E11" s="33">
        <v>0.16</v>
      </c>
      <c r="F11" s="33">
        <v>0.13</v>
      </c>
      <c r="G11" s="33">
        <v>0.11</v>
      </c>
      <c r="H11" s="33">
        <v>0.1</v>
      </c>
      <c r="I11" s="33">
        <v>8.5000000000000006E-2</v>
      </c>
      <c r="J11" s="33">
        <v>6.5000000000000002E-2</v>
      </c>
      <c r="K11" s="33">
        <v>0.05</v>
      </c>
      <c r="L11" s="33">
        <v>3.6999999999999998E-2</v>
      </c>
      <c r="M11" s="33">
        <v>2.5000000000000001E-2</v>
      </c>
      <c r="N11" s="33">
        <v>8.0000000000000002E-3</v>
      </c>
      <c r="O11" s="33">
        <v>8.0000000000000002E-3</v>
      </c>
      <c r="P11" s="33">
        <v>7.9837360469471926E-3</v>
      </c>
      <c r="Q11" s="33">
        <v>6.7932095626060899E-3</v>
      </c>
      <c r="R11" s="33">
        <v>7.0000000000000001E-3</v>
      </c>
      <c r="S11" s="34">
        <f>SUM(D11:R11)</f>
        <v>0.99977694560955332</v>
      </c>
      <c r="U11" s="27" t="s">
        <v>22</v>
      </c>
    </row>
    <row r="12" spans="2:21" x14ac:dyDescent="0.25">
      <c r="B12" s="27" t="s">
        <v>5</v>
      </c>
      <c r="C12" s="27">
        <f>-D4</f>
        <v>-100</v>
      </c>
      <c r="D12" s="35">
        <f>+$D$5*D11</f>
        <v>40</v>
      </c>
      <c r="E12" s="35">
        <f t="shared" ref="E12:R12" si="0">+$D$5*E11</f>
        <v>32</v>
      </c>
      <c r="F12" s="35">
        <f t="shared" si="0"/>
        <v>26</v>
      </c>
      <c r="G12" s="35">
        <f t="shared" si="0"/>
        <v>22</v>
      </c>
      <c r="H12" s="35">
        <f t="shared" si="0"/>
        <v>20</v>
      </c>
      <c r="I12" s="35">
        <f t="shared" si="0"/>
        <v>17</v>
      </c>
      <c r="J12" s="35">
        <f t="shared" si="0"/>
        <v>13</v>
      </c>
      <c r="K12" s="35">
        <f t="shared" si="0"/>
        <v>10</v>
      </c>
      <c r="L12" s="35">
        <f t="shared" si="0"/>
        <v>7.3999999999999995</v>
      </c>
      <c r="M12" s="35">
        <f t="shared" si="0"/>
        <v>5</v>
      </c>
      <c r="N12" s="35">
        <f t="shared" si="0"/>
        <v>1.6</v>
      </c>
      <c r="O12" s="35">
        <f t="shared" si="0"/>
        <v>1.6</v>
      </c>
      <c r="P12" s="35">
        <f t="shared" si="0"/>
        <v>1.5967472093894386</v>
      </c>
      <c r="Q12" s="35">
        <f t="shared" si="0"/>
        <v>1.3586419125212179</v>
      </c>
      <c r="R12" s="35">
        <f t="shared" si="0"/>
        <v>1.4000000000000001</v>
      </c>
      <c r="S12" s="36">
        <f>SUM(D12:R12)</f>
        <v>199.95538912191066</v>
      </c>
    </row>
    <row r="13" spans="2:21" x14ac:dyDescent="0.25">
      <c r="B13" s="27" t="s">
        <v>9</v>
      </c>
      <c r="C13" s="27">
        <f>+C12</f>
        <v>-100</v>
      </c>
      <c r="D13" s="35">
        <f t="shared" ref="D13:R13" si="1">+D12*(1-D7)</f>
        <v>30</v>
      </c>
      <c r="E13" s="35">
        <f t="shared" si="1"/>
        <v>24</v>
      </c>
      <c r="F13" s="35">
        <f t="shared" si="1"/>
        <v>19.5</v>
      </c>
      <c r="G13" s="35">
        <f t="shared" si="1"/>
        <v>16.5</v>
      </c>
      <c r="H13" s="35">
        <f t="shared" si="1"/>
        <v>15</v>
      </c>
      <c r="I13" s="35">
        <f t="shared" si="1"/>
        <v>12.75</v>
      </c>
      <c r="J13" s="35">
        <f t="shared" si="1"/>
        <v>9.75</v>
      </c>
      <c r="K13" s="35">
        <f t="shared" si="1"/>
        <v>7.5</v>
      </c>
      <c r="L13" s="35">
        <f t="shared" si="1"/>
        <v>5.55</v>
      </c>
      <c r="M13" s="35">
        <f t="shared" si="1"/>
        <v>3.75</v>
      </c>
      <c r="N13" s="35">
        <f t="shared" si="1"/>
        <v>1.2000000000000002</v>
      </c>
      <c r="O13" s="35">
        <f t="shared" si="1"/>
        <v>1.2000000000000002</v>
      </c>
      <c r="P13" s="35">
        <f t="shared" si="1"/>
        <v>1.1975604070420789</v>
      </c>
      <c r="Q13" s="35">
        <f t="shared" si="1"/>
        <v>1.0189814343909134</v>
      </c>
      <c r="R13" s="35">
        <f t="shared" si="1"/>
        <v>1.05</v>
      </c>
      <c r="S13" s="36">
        <f>SUM(D13:R13)</f>
        <v>149.96654184143301</v>
      </c>
    </row>
    <row r="14" spans="2:21" x14ac:dyDescent="0.25"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6"/>
    </row>
    <row r="15" spans="2:21" x14ac:dyDescent="0.25">
      <c r="B15" s="27" t="s">
        <v>10</v>
      </c>
      <c r="D15" s="35">
        <f>NPV($D$6,D13:$R$13)</f>
        <v>100.00000000000001</v>
      </c>
      <c r="E15" s="35">
        <f>NPV($D$6,E13:$R$13)</f>
        <v>81.089689894629856</v>
      </c>
      <c r="F15" s="35">
        <f>NPV($D$6,F13:$R$13)</f>
        <v>66.082285040461343</v>
      </c>
      <c r="G15" s="35">
        <f>NPV($D$6,G13:$R$13)</f>
        <v>53.910605526733882</v>
      </c>
      <c r="H15" s="35">
        <f>NPV($D$6,H13:$R$13)</f>
        <v>43.389124499965853</v>
      </c>
      <c r="I15" s="35">
        <f>NPV($D$6,I13:$R$13)</f>
        <v>33.200843855006923</v>
      </c>
      <c r="J15" s="35">
        <f>NPV($D$6,J13:$R$13)</f>
        <v>24.132714480927479</v>
      </c>
      <c r="K15" s="35">
        <f>NPV($D$6,K13:$R$13)</f>
        <v>17.058957680018768</v>
      </c>
      <c r="L15" s="35">
        <f>NPV($D$6,L13:$R$13)</f>
        <v>11.450743185988994</v>
      </c>
      <c r="M15" s="35">
        <f>NPV($D$6,M13:$R$13)</f>
        <v>7.1705950959456342</v>
      </c>
      <c r="N15" s="35">
        <f>NPV($D$6,N13:$R$13)</f>
        <v>4.2157918556855405</v>
      </c>
      <c r="O15" s="35">
        <f>NPV($D$6,O13:$R$13)</f>
        <v>3.4833100990841293</v>
      </c>
      <c r="P15" s="35">
        <f>NPV($D$6,P13:$R$13)</f>
        <v>2.669598387140883</v>
      </c>
      <c r="Q15" s="35">
        <f>NPV($D$6,Q13:$R$13)</f>
        <v>1.7680881626647684</v>
      </c>
      <c r="R15" s="35">
        <f>NPV($D$6,R13:$R$13)</f>
        <v>0.94518222257703655</v>
      </c>
      <c r="S15" s="36"/>
    </row>
    <row r="16" spans="2:21" x14ac:dyDescent="0.25">
      <c r="B16" s="27" t="s">
        <v>11</v>
      </c>
      <c r="D16" s="35">
        <f>+E15</f>
        <v>81.089689894629856</v>
      </c>
      <c r="E16" s="35">
        <f t="shared" ref="E16:R16" si="2">+F15</f>
        <v>66.082285040461343</v>
      </c>
      <c r="F16" s="35">
        <f t="shared" si="2"/>
        <v>53.910605526733882</v>
      </c>
      <c r="G16" s="35">
        <f t="shared" si="2"/>
        <v>43.389124499965853</v>
      </c>
      <c r="H16" s="35">
        <f t="shared" si="2"/>
        <v>33.200843855006923</v>
      </c>
      <c r="I16" s="35">
        <f t="shared" si="2"/>
        <v>24.132714480927479</v>
      </c>
      <c r="J16" s="35">
        <f t="shared" si="2"/>
        <v>17.058957680018768</v>
      </c>
      <c r="K16" s="35">
        <f t="shared" si="2"/>
        <v>11.450743185988994</v>
      </c>
      <c r="L16" s="35">
        <f t="shared" si="2"/>
        <v>7.1705950959456342</v>
      </c>
      <c r="M16" s="35">
        <f t="shared" si="2"/>
        <v>4.2157918556855405</v>
      </c>
      <c r="N16" s="35">
        <f t="shared" si="2"/>
        <v>3.4833100990841293</v>
      </c>
      <c r="O16" s="35">
        <f t="shared" si="2"/>
        <v>2.669598387140883</v>
      </c>
      <c r="P16" s="35">
        <f t="shared" si="2"/>
        <v>1.7680881626647684</v>
      </c>
      <c r="Q16" s="35">
        <f t="shared" si="2"/>
        <v>0.94518222257703655</v>
      </c>
      <c r="R16" s="35">
        <f t="shared" si="2"/>
        <v>0</v>
      </c>
      <c r="S16" s="36"/>
    </row>
    <row r="17" spans="2:49" x14ac:dyDescent="0.25">
      <c r="B17" s="27" t="s">
        <v>12</v>
      </c>
      <c r="D17" s="35">
        <f>AVERAGE(D15:D16)</f>
        <v>90.544844947314942</v>
      </c>
      <c r="E17" s="35">
        <f t="shared" ref="E17:R17" si="3">AVERAGE(E15:E16)</f>
        <v>73.585987467545607</v>
      </c>
      <c r="F17" s="35">
        <f t="shared" si="3"/>
        <v>59.996445283597609</v>
      </c>
      <c r="G17" s="35">
        <f t="shared" si="3"/>
        <v>48.649865013349867</v>
      </c>
      <c r="H17" s="35">
        <f t="shared" si="3"/>
        <v>38.294984177486384</v>
      </c>
      <c r="I17" s="35">
        <f t="shared" si="3"/>
        <v>28.666779167967199</v>
      </c>
      <c r="J17" s="35">
        <f t="shared" si="3"/>
        <v>20.595836080473124</v>
      </c>
      <c r="K17" s="35">
        <f t="shared" si="3"/>
        <v>14.254850433003881</v>
      </c>
      <c r="L17" s="35">
        <f t="shared" si="3"/>
        <v>9.3106691409673132</v>
      </c>
      <c r="M17" s="35">
        <f t="shared" si="3"/>
        <v>5.6931934758155869</v>
      </c>
      <c r="N17" s="35">
        <f t="shared" si="3"/>
        <v>3.8495509773848351</v>
      </c>
      <c r="O17" s="35">
        <f t="shared" si="3"/>
        <v>3.0764542431125061</v>
      </c>
      <c r="P17" s="35">
        <f t="shared" si="3"/>
        <v>2.2188432749028255</v>
      </c>
      <c r="Q17" s="35">
        <f t="shared" si="3"/>
        <v>1.3566351926209026</v>
      </c>
      <c r="R17" s="35">
        <f t="shared" si="3"/>
        <v>0.47259111128851827</v>
      </c>
      <c r="S17" s="36">
        <f>SUM(D17:R17)</f>
        <v>400.56752998683106</v>
      </c>
    </row>
    <row r="18" spans="2:49" x14ac:dyDescent="0.25">
      <c r="D18" s="35"/>
      <c r="E18" s="2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6"/>
    </row>
    <row r="19" spans="2:49" x14ac:dyDescent="0.25">
      <c r="B19" s="27" t="s">
        <v>13</v>
      </c>
      <c r="D19" s="35">
        <f>+D16-D15</f>
        <v>-18.910310105370158</v>
      </c>
      <c r="E19" s="35">
        <f t="shared" ref="E19:R19" si="4">+E16-E15</f>
        <v>-15.007404854168513</v>
      </c>
      <c r="F19" s="35">
        <f t="shared" si="4"/>
        <v>-12.171679513727462</v>
      </c>
      <c r="G19" s="35">
        <f t="shared" si="4"/>
        <v>-10.521481026768029</v>
      </c>
      <c r="H19" s="35">
        <f t="shared" si="4"/>
        <v>-10.18828064495893</v>
      </c>
      <c r="I19" s="35">
        <f t="shared" si="4"/>
        <v>-9.0681293740794437</v>
      </c>
      <c r="J19" s="35">
        <f t="shared" si="4"/>
        <v>-7.0737568009087113</v>
      </c>
      <c r="K19" s="35">
        <f t="shared" si="4"/>
        <v>-5.6082144940297738</v>
      </c>
      <c r="L19" s="35">
        <f t="shared" si="4"/>
        <v>-4.2801480900433599</v>
      </c>
      <c r="M19" s="35">
        <f t="shared" si="4"/>
        <v>-2.9548032402600937</v>
      </c>
      <c r="N19" s="35">
        <f t="shared" si="4"/>
        <v>-0.73248175660141124</v>
      </c>
      <c r="O19" s="35">
        <f>+O16-O15</f>
        <v>-0.81371171194324621</v>
      </c>
      <c r="P19" s="35">
        <f t="shared" si="4"/>
        <v>-0.90151022447611462</v>
      </c>
      <c r="Q19" s="35">
        <f t="shared" si="4"/>
        <v>-0.82290594008773188</v>
      </c>
      <c r="R19" s="35">
        <f t="shared" si="4"/>
        <v>-0.94518222257703655</v>
      </c>
      <c r="S19" s="36">
        <f>SUM(D19:R19)</f>
        <v>-100</v>
      </c>
    </row>
    <row r="20" spans="2:49" x14ac:dyDescent="0.25">
      <c r="B20" s="27" t="s">
        <v>14</v>
      </c>
      <c r="D20" s="37">
        <f>-D19/D12</f>
        <v>0.47275775263425396</v>
      </c>
      <c r="E20" s="37">
        <f>-E19/E12</f>
        <v>0.46898140169276603</v>
      </c>
      <c r="F20" s="37">
        <f t="shared" ref="F20:R20" si="5">-F19/F12</f>
        <v>0.46814151975874851</v>
      </c>
      <c r="G20" s="37">
        <f t="shared" si="5"/>
        <v>0.47824913758036497</v>
      </c>
      <c r="H20" s="37">
        <f t="shared" si="5"/>
        <v>0.50941403224794646</v>
      </c>
      <c r="I20" s="37">
        <f t="shared" si="5"/>
        <v>0.53341937494584968</v>
      </c>
      <c r="J20" s="37">
        <f t="shared" si="5"/>
        <v>0.54413513853143936</v>
      </c>
      <c r="K20" s="37">
        <f t="shared" si="5"/>
        <v>0.5608214494029774</v>
      </c>
      <c r="L20" s="37">
        <f t="shared" si="5"/>
        <v>0.57839839054640008</v>
      </c>
      <c r="M20" s="37">
        <f t="shared" si="5"/>
        <v>0.59096064805201876</v>
      </c>
      <c r="N20" s="37">
        <f t="shared" si="5"/>
        <v>0.45780109787588202</v>
      </c>
      <c r="O20" s="37">
        <f t="shared" si="5"/>
        <v>0.50856981996452888</v>
      </c>
      <c r="P20" s="37">
        <f t="shared" si="5"/>
        <v>0.56459170191431396</v>
      </c>
      <c r="Q20" s="37">
        <f t="shared" si="5"/>
        <v>0.60568272810064705</v>
      </c>
      <c r="R20" s="37">
        <f t="shared" si="5"/>
        <v>0.67513015898359752</v>
      </c>
      <c r="S20" s="34">
        <f>-S19/S12</f>
        <v>0.50011155207740399</v>
      </c>
    </row>
    <row r="22" spans="2:49" x14ac:dyDescent="0.25"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</row>
    <row r="23" spans="2:49" x14ac:dyDescent="0.25">
      <c r="B23" s="27" t="s">
        <v>30</v>
      </c>
    </row>
    <row r="24" spans="2:49" x14ac:dyDescent="0.25">
      <c r="C24" s="27" t="s">
        <v>31</v>
      </c>
      <c r="G24" s="17" t="s">
        <v>19</v>
      </c>
    </row>
    <row r="25" spans="2:49" x14ac:dyDescent="0.25">
      <c r="C25" s="27" t="s">
        <v>32</v>
      </c>
    </row>
    <row r="26" spans="2:49" x14ac:dyDescent="0.25">
      <c r="C26" s="27" t="s">
        <v>40</v>
      </c>
    </row>
    <row r="27" spans="2:49" x14ac:dyDescent="0.25">
      <c r="C27" s="27" t="s">
        <v>33</v>
      </c>
    </row>
    <row r="28" spans="2:49" x14ac:dyDescent="0.25">
      <c r="R28" s="17" t="s">
        <v>19</v>
      </c>
    </row>
    <row r="29" spans="2:49" x14ac:dyDescent="0.25">
      <c r="B29" s="27" t="s">
        <v>34</v>
      </c>
    </row>
    <row r="30" spans="2:49" x14ac:dyDescent="0.25">
      <c r="C30" s="27" t="s">
        <v>35</v>
      </c>
    </row>
    <row r="31" spans="2:49" x14ac:dyDescent="0.25">
      <c r="C31" s="27" t="s">
        <v>36</v>
      </c>
    </row>
    <row r="32" spans="2:49" x14ac:dyDescent="0.25">
      <c r="C32" s="27" t="s">
        <v>37</v>
      </c>
    </row>
    <row r="33" spans="3:3" x14ac:dyDescent="0.25">
      <c r="C33" s="27" t="s">
        <v>38</v>
      </c>
    </row>
    <row r="34" spans="3:3" x14ac:dyDescent="0.25">
      <c r="C34" s="27" t="s">
        <v>39</v>
      </c>
    </row>
  </sheetData>
  <pageMargins left="0.35433070866141736" right="0.15748031496062992" top="0.27559055118110237" bottom="0.31496062992125984" header="0.31496062992125984" footer="0.31496062992125984"/>
  <pageSetup paperSize="9"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workbookViewId="0">
      <selection activeCell="E29" sqref="E29"/>
    </sheetView>
  </sheetViews>
  <sheetFormatPr defaultColWidth="9.109375" defaultRowHeight="13.2" x14ac:dyDescent="0.25"/>
  <cols>
    <col min="1" max="1" width="21.109375" style="2" customWidth="1"/>
    <col min="2" max="16384" width="9.109375" style="2"/>
  </cols>
  <sheetData>
    <row r="1" spans="1:14" ht="18" x14ac:dyDescent="0.35">
      <c r="A1" s="1" t="s">
        <v>93</v>
      </c>
    </row>
    <row r="2" spans="1:14" x14ac:dyDescent="0.25">
      <c r="A2" s="2" t="s">
        <v>41</v>
      </c>
      <c r="B2" s="3"/>
      <c r="C2" s="3"/>
      <c r="D2" s="3"/>
    </row>
    <row r="3" spans="1:14" x14ac:dyDescent="0.25">
      <c r="A3" s="2" t="s">
        <v>42</v>
      </c>
      <c r="B3" s="4">
        <v>250</v>
      </c>
      <c r="C3" s="3"/>
      <c r="D3" s="3"/>
    </row>
    <row r="4" spans="1:14" x14ac:dyDescent="0.25">
      <c r="B4" s="3"/>
      <c r="C4" s="3"/>
      <c r="D4" s="3"/>
    </row>
    <row r="5" spans="1:14" x14ac:dyDescent="0.25">
      <c r="A5" s="5" t="s">
        <v>48</v>
      </c>
      <c r="B5" s="3"/>
      <c r="C5" s="3" t="s">
        <v>0</v>
      </c>
      <c r="D5" s="3"/>
    </row>
    <row r="6" spans="1:14" x14ac:dyDescent="0.25">
      <c r="B6" s="3"/>
      <c r="C6" s="6">
        <v>1</v>
      </c>
      <c r="D6" s="6">
        <v>2</v>
      </c>
      <c r="E6" s="6">
        <v>3</v>
      </c>
      <c r="F6" s="6">
        <v>4</v>
      </c>
      <c r="G6" s="6">
        <v>5</v>
      </c>
      <c r="H6" s="6">
        <v>6</v>
      </c>
      <c r="I6" s="6">
        <v>7</v>
      </c>
      <c r="J6" s="6">
        <v>8</v>
      </c>
      <c r="K6" s="6">
        <v>9</v>
      </c>
      <c r="L6" s="6">
        <v>10</v>
      </c>
    </row>
    <row r="7" spans="1:14" x14ac:dyDescent="0.25">
      <c r="B7" s="3"/>
      <c r="C7" s="6"/>
      <c r="D7" s="6"/>
      <c r="E7" s="6"/>
      <c r="F7" s="6"/>
      <c r="G7" s="6"/>
      <c r="H7" s="6"/>
      <c r="I7" s="6"/>
      <c r="J7" s="6"/>
      <c r="K7" s="6"/>
      <c r="L7" s="6"/>
      <c r="N7" s="2">
        <v>2.5</v>
      </c>
    </row>
    <row r="8" spans="1:14" x14ac:dyDescent="0.25">
      <c r="A8" s="2" t="s">
        <v>88</v>
      </c>
      <c r="B8" s="3"/>
      <c r="C8" s="7">
        <v>0.128</v>
      </c>
      <c r="D8" s="7">
        <v>0.14399999999999999</v>
      </c>
      <c r="E8" s="7">
        <v>0.14666666666666667</v>
      </c>
      <c r="F8" s="7">
        <v>0.12888888888888889</v>
      </c>
      <c r="G8" s="7">
        <v>0.112</v>
      </c>
      <c r="H8" s="7">
        <v>9.2799999999999994E-2</v>
      </c>
      <c r="I8" s="7">
        <v>7.1999999999999995E-2</v>
      </c>
      <c r="J8" s="7">
        <v>5.6000000000000001E-2</v>
      </c>
      <c r="K8" s="7">
        <v>0.04</v>
      </c>
      <c r="L8" s="7">
        <v>3.2000000000000001E-2</v>
      </c>
      <c r="N8" s="8">
        <f>N7*B3</f>
        <v>625</v>
      </c>
    </row>
    <row r="9" spans="1:14" x14ac:dyDescent="0.25">
      <c r="A9" s="2" t="s">
        <v>87</v>
      </c>
      <c r="B9" s="3"/>
      <c r="C9" s="9">
        <f t="shared" ref="C9:L9" si="0">C8*$N$8</f>
        <v>80</v>
      </c>
      <c r="D9" s="9">
        <f t="shared" si="0"/>
        <v>90</v>
      </c>
      <c r="E9" s="9">
        <f t="shared" si="0"/>
        <v>91.666666666666671</v>
      </c>
      <c r="F9" s="9">
        <f t="shared" si="0"/>
        <v>80.555555555555557</v>
      </c>
      <c r="G9" s="9">
        <f t="shared" si="0"/>
        <v>70</v>
      </c>
      <c r="H9" s="9">
        <f t="shared" si="0"/>
        <v>57.999999999999993</v>
      </c>
      <c r="I9" s="9">
        <f t="shared" si="0"/>
        <v>45</v>
      </c>
      <c r="J9" s="9">
        <f t="shared" si="0"/>
        <v>35</v>
      </c>
      <c r="K9" s="9">
        <f t="shared" si="0"/>
        <v>25</v>
      </c>
      <c r="L9" s="9">
        <f t="shared" si="0"/>
        <v>20</v>
      </c>
    </row>
    <row r="10" spans="1:14" x14ac:dyDescent="0.25">
      <c r="A10" s="2" t="s">
        <v>84</v>
      </c>
      <c r="B10" s="3"/>
      <c r="C10" s="9">
        <f>C9*C11</f>
        <v>30</v>
      </c>
      <c r="D10" s="9">
        <f t="shared" ref="D10:L10" si="1">D9*D11</f>
        <v>30</v>
      </c>
      <c r="E10" s="9">
        <f t="shared" si="1"/>
        <v>30</v>
      </c>
      <c r="F10" s="9">
        <f t="shared" si="1"/>
        <v>26</v>
      </c>
      <c r="G10" s="9">
        <f t="shared" si="1"/>
        <v>20</v>
      </c>
      <c r="H10" s="9">
        <f t="shared" si="1"/>
        <v>15</v>
      </c>
      <c r="I10" s="9">
        <f t="shared" si="1"/>
        <v>10</v>
      </c>
      <c r="J10" s="9">
        <f t="shared" si="1"/>
        <v>7</v>
      </c>
      <c r="K10" s="9">
        <f t="shared" si="1"/>
        <v>4</v>
      </c>
      <c r="L10" s="9">
        <f t="shared" si="1"/>
        <v>3</v>
      </c>
    </row>
    <row r="11" spans="1:14" x14ac:dyDescent="0.25">
      <c r="A11" s="2" t="s">
        <v>43</v>
      </c>
      <c r="B11" s="10"/>
      <c r="C11" s="11">
        <v>0.375</v>
      </c>
      <c r="D11" s="11">
        <v>0.33333333333333331</v>
      </c>
      <c r="E11" s="11">
        <v>0.32727272727272727</v>
      </c>
      <c r="F11" s="11">
        <v>0.32275862068965516</v>
      </c>
      <c r="G11" s="11">
        <v>0.2857142857142857</v>
      </c>
      <c r="H11" s="11">
        <v>0.25862068965517243</v>
      </c>
      <c r="I11" s="11">
        <v>0.22222222222222221</v>
      </c>
      <c r="J11" s="11">
        <v>0.2</v>
      </c>
      <c r="K11" s="11">
        <v>0.16</v>
      </c>
      <c r="L11" s="11">
        <v>0.15</v>
      </c>
    </row>
    <row r="12" spans="1:14" x14ac:dyDescent="0.25">
      <c r="A12" s="12" t="s">
        <v>89</v>
      </c>
      <c r="B12" s="13"/>
      <c r="C12" s="14">
        <f>C9-C10</f>
        <v>50</v>
      </c>
      <c r="D12" s="14">
        <f t="shared" ref="D12:L12" si="2">D9-D10</f>
        <v>60</v>
      </c>
      <c r="E12" s="14">
        <f t="shared" si="2"/>
        <v>61.666666666666671</v>
      </c>
      <c r="F12" s="14">
        <f t="shared" si="2"/>
        <v>54.555555555555557</v>
      </c>
      <c r="G12" s="14">
        <f t="shared" si="2"/>
        <v>50</v>
      </c>
      <c r="H12" s="14">
        <f t="shared" si="2"/>
        <v>42.999999999999993</v>
      </c>
      <c r="I12" s="14">
        <f t="shared" si="2"/>
        <v>35</v>
      </c>
      <c r="J12" s="14">
        <f t="shared" si="2"/>
        <v>28</v>
      </c>
      <c r="K12" s="14">
        <f t="shared" si="2"/>
        <v>21</v>
      </c>
      <c r="L12" s="14">
        <f t="shared" si="2"/>
        <v>17</v>
      </c>
    </row>
    <row r="13" spans="1:14" x14ac:dyDescent="0.25">
      <c r="A13" s="2" t="s">
        <v>85</v>
      </c>
      <c r="B13" s="3"/>
      <c r="C13" s="3">
        <f>$B$3/$L$6</f>
        <v>25</v>
      </c>
      <c r="D13" s="3">
        <f t="shared" ref="D13:L13" si="3">$B$3/$L$6</f>
        <v>25</v>
      </c>
      <c r="E13" s="3">
        <f t="shared" si="3"/>
        <v>25</v>
      </c>
      <c r="F13" s="3">
        <f t="shared" si="3"/>
        <v>25</v>
      </c>
      <c r="G13" s="3">
        <f t="shared" si="3"/>
        <v>25</v>
      </c>
      <c r="H13" s="3">
        <f t="shared" si="3"/>
        <v>25</v>
      </c>
      <c r="I13" s="3">
        <f t="shared" si="3"/>
        <v>25</v>
      </c>
      <c r="J13" s="3">
        <f t="shared" si="3"/>
        <v>25</v>
      </c>
      <c r="K13" s="3">
        <f t="shared" si="3"/>
        <v>25</v>
      </c>
      <c r="L13" s="3">
        <f t="shared" si="3"/>
        <v>25</v>
      </c>
    </row>
    <row r="14" spans="1:14" hidden="1" x14ac:dyDescent="0.25">
      <c r="A14" s="2" t="s">
        <v>86</v>
      </c>
      <c r="B14" s="3"/>
      <c r="C14" s="15">
        <f>C10+C13</f>
        <v>55</v>
      </c>
      <c r="D14" s="15">
        <f t="shared" ref="D14:L14" si="4">D10+D13</f>
        <v>55</v>
      </c>
      <c r="E14" s="15">
        <f t="shared" si="4"/>
        <v>55</v>
      </c>
      <c r="F14" s="15">
        <f t="shared" si="4"/>
        <v>51</v>
      </c>
      <c r="G14" s="15">
        <f t="shared" si="4"/>
        <v>45</v>
      </c>
      <c r="H14" s="15">
        <f t="shared" si="4"/>
        <v>40</v>
      </c>
      <c r="I14" s="15">
        <f t="shared" si="4"/>
        <v>35</v>
      </c>
      <c r="J14" s="15">
        <f t="shared" si="4"/>
        <v>32</v>
      </c>
      <c r="K14" s="15">
        <f t="shared" si="4"/>
        <v>29</v>
      </c>
      <c r="L14" s="15">
        <f t="shared" si="4"/>
        <v>28</v>
      </c>
    </row>
    <row r="15" spans="1:14" x14ac:dyDescent="0.25">
      <c r="A15" s="12" t="s">
        <v>44</v>
      </c>
      <c r="B15" s="16"/>
      <c r="C15" s="14">
        <f t="shared" ref="C15:L15" si="5">C9-C14</f>
        <v>25</v>
      </c>
      <c r="D15" s="14">
        <f t="shared" si="5"/>
        <v>35</v>
      </c>
      <c r="E15" s="14">
        <f t="shared" si="5"/>
        <v>36.666666666666671</v>
      </c>
      <c r="F15" s="14">
        <f t="shared" si="5"/>
        <v>29.555555555555557</v>
      </c>
      <c r="G15" s="14">
        <f t="shared" si="5"/>
        <v>25</v>
      </c>
      <c r="H15" s="14">
        <f t="shared" si="5"/>
        <v>17.999999999999993</v>
      </c>
      <c r="I15" s="14">
        <f t="shared" si="5"/>
        <v>10</v>
      </c>
      <c r="J15" s="14">
        <f t="shared" si="5"/>
        <v>3</v>
      </c>
      <c r="K15" s="14">
        <f t="shared" si="5"/>
        <v>-4</v>
      </c>
      <c r="L15" s="14">
        <f t="shared" si="5"/>
        <v>-8</v>
      </c>
    </row>
    <row r="16" spans="1:14" x14ac:dyDescent="0.25">
      <c r="A16" s="2" t="s">
        <v>45</v>
      </c>
      <c r="B16" s="3"/>
      <c r="C16" s="10">
        <f t="shared" ref="C16:L16" si="6">C15/C9</f>
        <v>0.3125</v>
      </c>
      <c r="D16" s="10">
        <f t="shared" si="6"/>
        <v>0.3888888888888889</v>
      </c>
      <c r="E16" s="10">
        <f t="shared" si="6"/>
        <v>0.4</v>
      </c>
      <c r="F16" s="10">
        <f t="shared" si="6"/>
        <v>0.36689655172413793</v>
      </c>
      <c r="G16" s="10">
        <f t="shared" si="6"/>
        <v>0.35714285714285715</v>
      </c>
      <c r="H16" s="10">
        <f t="shared" si="6"/>
        <v>0.3103448275862068</v>
      </c>
      <c r="I16" s="10">
        <f t="shared" si="6"/>
        <v>0.22222222222222221</v>
      </c>
      <c r="J16" s="10">
        <f t="shared" si="6"/>
        <v>8.5714285714285715E-2</v>
      </c>
      <c r="K16" s="10">
        <f t="shared" si="6"/>
        <v>-0.16</v>
      </c>
      <c r="L16" s="10">
        <f t="shared" si="6"/>
        <v>-0.4</v>
      </c>
    </row>
    <row r="17" spans="1:12" x14ac:dyDescent="0.25">
      <c r="B17" s="3"/>
      <c r="C17" s="3"/>
      <c r="D17" s="3"/>
    </row>
    <row r="18" spans="1:12" x14ac:dyDescent="0.25">
      <c r="A18" s="2" t="s">
        <v>46</v>
      </c>
      <c r="B18" s="3"/>
      <c r="C18" s="17">
        <f>B3</f>
        <v>250</v>
      </c>
      <c r="D18" s="3">
        <f>C19</f>
        <v>225</v>
      </c>
      <c r="E18" s="3">
        <f t="shared" ref="E18:L18" si="7">D19</f>
        <v>200</v>
      </c>
      <c r="F18" s="3">
        <f t="shared" si="7"/>
        <v>175</v>
      </c>
      <c r="G18" s="3">
        <f t="shared" si="7"/>
        <v>150</v>
      </c>
      <c r="H18" s="3">
        <f t="shared" si="7"/>
        <v>125</v>
      </c>
      <c r="I18" s="3">
        <f t="shared" si="7"/>
        <v>100</v>
      </c>
      <c r="J18" s="3">
        <f t="shared" si="7"/>
        <v>75</v>
      </c>
      <c r="K18" s="3">
        <f t="shared" si="7"/>
        <v>50</v>
      </c>
      <c r="L18" s="3">
        <f t="shared" si="7"/>
        <v>25</v>
      </c>
    </row>
    <row r="19" spans="1:12" x14ac:dyDescent="0.25">
      <c r="A19" s="2" t="s">
        <v>47</v>
      </c>
      <c r="B19" s="3"/>
      <c r="C19" s="3">
        <f t="shared" ref="C19:L19" si="8">C18-C13</f>
        <v>225</v>
      </c>
      <c r="D19" s="3">
        <f t="shared" si="8"/>
        <v>200</v>
      </c>
      <c r="E19" s="3">
        <f t="shared" si="8"/>
        <v>175</v>
      </c>
      <c r="F19" s="3">
        <f t="shared" si="8"/>
        <v>150</v>
      </c>
      <c r="G19" s="3">
        <f t="shared" si="8"/>
        <v>125</v>
      </c>
      <c r="H19" s="3">
        <f t="shared" si="8"/>
        <v>100</v>
      </c>
      <c r="I19" s="3">
        <f t="shared" si="8"/>
        <v>75</v>
      </c>
      <c r="J19" s="3">
        <f t="shared" si="8"/>
        <v>50</v>
      </c>
      <c r="K19" s="3">
        <f t="shared" si="8"/>
        <v>25</v>
      </c>
      <c r="L19" s="3">
        <f t="shared" si="8"/>
        <v>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8"/>
  <sheetViews>
    <sheetView zoomScaleNormal="100" workbookViewId="0">
      <selection activeCell="D23" sqref="D23"/>
    </sheetView>
  </sheetViews>
  <sheetFormatPr defaultColWidth="9.109375" defaultRowHeight="13.2" x14ac:dyDescent="0.25"/>
  <cols>
    <col min="1" max="1" width="9.109375" style="2"/>
    <col min="2" max="2" width="5.44140625" style="18" customWidth="1"/>
    <col min="3" max="3" width="59.88671875" style="2" bestFit="1" customWidth="1"/>
    <col min="4" max="5" width="25.88671875" style="3" customWidth="1"/>
    <col min="6" max="6" width="3.33203125" style="2" customWidth="1"/>
    <col min="7" max="7" width="46.88671875" style="2" customWidth="1"/>
    <col min="8" max="16384" width="9.109375" style="2"/>
  </cols>
  <sheetData>
    <row r="2" spans="2:5" x14ac:dyDescent="0.25">
      <c r="B2" s="18" t="s">
        <v>49</v>
      </c>
    </row>
    <row r="4" spans="2:5" s="19" customFormat="1" ht="26.4" x14ac:dyDescent="0.35">
      <c r="C4" s="20" t="s">
        <v>94</v>
      </c>
      <c r="D4" s="21" t="s">
        <v>50</v>
      </c>
      <c r="E4" s="21" t="s">
        <v>51</v>
      </c>
    </row>
    <row r="6" spans="2:5" x14ac:dyDescent="0.25">
      <c r="B6" s="18" t="s">
        <v>52</v>
      </c>
    </row>
    <row r="8" spans="2:5" x14ac:dyDescent="0.25">
      <c r="C8" s="2" t="s">
        <v>53</v>
      </c>
      <c r="D8" s="3" t="s">
        <v>54</v>
      </c>
    </row>
    <row r="9" spans="2:5" x14ac:dyDescent="0.25">
      <c r="C9" s="2" t="s">
        <v>55</v>
      </c>
      <c r="D9" s="3" t="s">
        <v>54</v>
      </c>
    </row>
    <row r="10" spans="2:5" x14ac:dyDescent="0.25">
      <c r="C10" s="22" t="s">
        <v>56</v>
      </c>
      <c r="D10" s="23" t="s">
        <v>54</v>
      </c>
      <c r="E10" s="23"/>
    </row>
    <row r="11" spans="2:5" x14ac:dyDescent="0.25">
      <c r="C11" s="2" t="s">
        <v>57</v>
      </c>
    </row>
    <row r="12" spans="2:5" x14ac:dyDescent="0.25">
      <c r="C12" s="2" t="s">
        <v>58</v>
      </c>
    </row>
    <row r="13" spans="2:5" x14ac:dyDescent="0.25">
      <c r="C13" s="2" t="s">
        <v>59</v>
      </c>
      <c r="E13" s="3" t="s">
        <v>54</v>
      </c>
    </row>
    <row r="14" spans="2:5" x14ac:dyDescent="0.25">
      <c r="C14" s="22" t="s">
        <v>60</v>
      </c>
      <c r="D14" s="23"/>
      <c r="E14" s="23" t="s">
        <v>54</v>
      </c>
    </row>
    <row r="15" spans="2:5" x14ac:dyDescent="0.25">
      <c r="C15" s="24" t="s">
        <v>61</v>
      </c>
      <c r="D15" s="25" t="s">
        <v>54</v>
      </c>
      <c r="E15" s="25"/>
    </row>
    <row r="17" spans="2:7" x14ac:dyDescent="0.25">
      <c r="C17" s="18" t="s">
        <v>2</v>
      </c>
      <c r="D17" s="26" t="s">
        <v>54</v>
      </c>
      <c r="E17" s="26" t="s">
        <v>54</v>
      </c>
    </row>
    <row r="18" spans="2:7" x14ac:dyDescent="0.25">
      <c r="C18" s="2" t="s">
        <v>62</v>
      </c>
      <c r="D18" s="3" t="s">
        <v>54</v>
      </c>
      <c r="E18" s="3" t="s">
        <v>54</v>
      </c>
      <c r="G18" s="2" t="s">
        <v>63</v>
      </c>
    </row>
    <row r="19" spans="2:7" x14ac:dyDescent="0.25">
      <c r="C19" s="2" t="s">
        <v>64</v>
      </c>
      <c r="D19" s="3" t="s">
        <v>54</v>
      </c>
      <c r="E19" s="3" t="s">
        <v>54</v>
      </c>
      <c r="G19" s="2" t="s">
        <v>65</v>
      </c>
    </row>
    <row r="20" spans="2:7" x14ac:dyDescent="0.25">
      <c r="C20" s="2" t="s">
        <v>66</v>
      </c>
      <c r="D20" s="3" t="s">
        <v>54</v>
      </c>
      <c r="G20" s="2" t="s">
        <v>67</v>
      </c>
    </row>
    <row r="21" spans="2:7" x14ac:dyDescent="0.25">
      <c r="C21" s="22" t="s">
        <v>68</v>
      </c>
      <c r="D21" s="23" t="s">
        <v>54</v>
      </c>
      <c r="E21" s="23" t="s">
        <v>54</v>
      </c>
    </row>
    <row r="24" spans="2:7" x14ac:dyDescent="0.25">
      <c r="B24" s="18" t="s">
        <v>69</v>
      </c>
    </row>
    <row r="26" spans="2:7" x14ac:dyDescent="0.25">
      <c r="C26" s="2" t="s">
        <v>70</v>
      </c>
      <c r="D26" s="3" t="s">
        <v>54</v>
      </c>
    </row>
    <row r="27" spans="2:7" x14ac:dyDescent="0.25">
      <c r="C27" s="2" t="s">
        <v>71</v>
      </c>
      <c r="D27" s="3" t="s">
        <v>54</v>
      </c>
      <c r="G27" s="2" t="s">
        <v>72</v>
      </c>
    </row>
    <row r="28" spans="2:7" x14ac:dyDescent="0.25">
      <c r="C28" s="2" t="s">
        <v>73</v>
      </c>
      <c r="E28" s="3" t="s">
        <v>54</v>
      </c>
      <c r="G28" s="2" t="s">
        <v>74</v>
      </c>
    </row>
    <row r="29" spans="2:7" x14ac:dyDescent="0.25">
      <c r="C29" s="2" t="s">
        <v>75</v>
      </c>
      <c r="D29" s="3" t="s">
        <v>54</v>
      </c>
      <c r="E29" s="3" t="s">
        <v>54</v>
      </c>
      <c r="G29" s="2" t="s">
        <v>76</v>
      </c>
    </row>
    <row r="30" spans="2:7" x14ac:dyDescent="0.25">
      <c r="C30" s="22" t="s">
        <v>77</v>
      </c>
      <c r="D30" s="23" t="s">
        <v>54</v>
      </c>
      <c r="E30" s="23" t="s">
        <v>54</v>
      </c>
    </row>
    <row r="32" spans="2:7" x14ac:dyDescent="0.25">
      <c r="C32" s="2" t="s">
        <v>78</v>
      </c>
      <c r="D32" s="3" t="s">
        <v>54</v>
      </c>
      <c r="E32" s="3" t="s">
        <v>54</v>
      </c>
      <c r="G32" s="2" t="s">
        <v>79</v>
      </c>
    </row>
    <row r="33" spans="3:5" s="2" customFormat="1" x14ac:dyDescent="0.25">
      <c r="C33" s="2" t="s">
        <v>80</v>
      </c>
      <c r="D33" s="3" t="s">
        <v>54</v>
      </c>
      <c r="E33" s="3" t="s">
        <v>54</v>
      </c>
    </row>
    <row r="34" spans="3:5" s="2" customFormat="1" x14ac:dyDescent="0.25">
      <c r="C34" s="22" t="s">
        <v>81</v>
      </c>
      <c r="D34" s="23" t="s">
        <v>54</v>
      </c>
      <c r="E34" s="23" t="s">
        <v>54</v>
      </c>
    </row>
    <row r="35" spans="3:5" s="2" customFormat="1" x14ac:dyDescent="0.25">
      <c r="C35" s="2" t="s">
        <v>82</v>
      </c>
      <c r="D35" s="3" t="s">
        <v>54</v>
      </c>
      <c r="E35" s="3"/>
    </row>
    <row r="36" spans="3:5" s="2" customFormat="1" x14ac:dyDescent="0.25">
      <c r="C36" s="22" t="s">
        <v>83</v>
      </c>
      <c r="D36" s="23" t="s">
        <v>54</v>
      </c>
      <c r="E36" s="23" t="s">
        <v>54</v>
      </c>
    </row>
    <row r="37" spans="3:5" s="2" customFormat="1" x14ac:dyDescent="0.25">
      <c r="D37" s="3"/>
      <c r="E37" s="3"/>
    </row>
    <row r="38" spans="3:5" s="2" customFormat="1" x14ac:dyDescent="0.25">
      <c r="D38" s="3"/>
      <c r="E38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Examples Unsecured</vt:lpstr>
      <vt:lpstr>Examples Secured</vt:lpstr>
      <vt:lpstr>Examples Revaluation</vt:lpstr>
      <vt:lpstr>BPO Treatment</vt:lpstr>
      <vt:lpstr>Intesa in Financial Statements</vt:lpstr>
      <vt:lpstr>'Examples Revaluation'!Print_Area</vt:lpstr>
      <vt:lpstr>'Examples Secured'!Print_Area</vt:lpstr>
      <vt:lpstr>'Examples Unsecured'!Print_Area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Niklas Unden</dc:creator>
  <cp:lastModifiedBy>Maria Schedin</cp:lastModifiedBy>
  <cp:lastPrinted>2012-12-11T14:19:06Z</cp:lastPrinted>
  <dcterms:created xsi:type="dcterms:W3CDTF">2012-12-03T15:37:56Z</dcterms:created>
  <dcterms:modified xsi:type="dcterms:W3CDTF">2020-04-08T13:39:02Z</dcterms:modified>
</cp:coreProperties>
</file>